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Hereje Competición\IX Rallycrono\"/>
    </mc:Choice>
  </mc:AlternateContent>
  <bookViews>
    <workbookView xWindow="0" yWindow="0" windowWidth="28800" windowHeight="12012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L9" i="3"/>
  <c r="L8" i="3"/>
  <c r="L7" i="3"/>
  <c r="L5" i="3"/>
  <c r="L4" i="3"/>
  <c r="L3" i="5" l="1"/>
  <c r="D3" i="5"/>
  <c r="P33" i="3" l="1"/>
  <c r="Q31" i="3"/>
  <c r="Q68" i="1" s="1"/>
  <c r="Z127" i="1" s="1"/>
  <c r="F3" i="5"/>
  <c r="J31" i="2"/>
  <c r="C70" i="1"/>
  <c r="AC3" i="5"/>
  <c r="AB3" i="5"/>
  <c r="AA3" i="5"/>
  <c r="W3" i="5"/>
  <c r="T3" i="5"/>
  <c r="S3" i="5"/>
  <c r="R3" i="5"/>
  <c r="Q3" i="5"/>
  <c r="O3" i="5"/>
  <c r="N3" i="5"/>
  <c r="M3" i="5"/>
  <c r="K3" i="5"/>
  <c r="J3" i="5"/>
  <c r="I3" i="5"/>
  <c r="G3" i="5"/>
  <c r="E3" i="5"/>
  <c r="C3" i="5"/>
  <c r="B3" i="5"/>
  <c r="U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5" s="1"/>
  <c r="O3" i="6"/>
  <c r="N3" i="6"/>
  <c r="L3" i="6"/>
  <c r="K3" i="6"/>
  <c r="J3" i="6"/>
  <c r="I3" i="6"/>
  <c r="AG48" i="1"/>
  <c r="H3" i="5" s="1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H3" i="6" l="1"/>
  <c r="P3" i="6"/>
  <c r="D83" i="1"/>
  <c r="P35" i="3"/>
  <c r="N47" i="3"/>
  <c r="N45" i="3"/>
  <c r="M29" i="2"/>
  <c r="C24" i="1"/>
  <c r="C26" i="1"/>
  <c r="V3" i="6"/>
  <c r="Q64" i="1"/>
  <c r="Y3" i="5"/>
  <c r="AA64" i="1"/>
  <c r="Y3" i="6"/>
  <c r="V3" i="5"/>
  <c r="P37" i="3" l="1"/>
  <c r="P39" i="3" s="1"/>
  <c r="W68" i="1" s="1"/>
  <c r="Q65" i="1"/>
  <c r="X3" i="5" s="1"/>
  <c r="X3" i="6" l="1"/>
  <c r="Z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<sst xmlns="http://schemas.openxmlformats.org/spreadsheetml/2006/main" count="849" uniqueCount="415">
  <si>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</si>
  <si>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</si>
  <si>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</si>
  <si>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</si>
  <si>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</si>
  <si>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</si>
  <si>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</si>
  <si>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</si>
  <si>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</si>
  <si>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</si>
  <si>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</si>
  <si>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</si>
  <si>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</si>
  <si>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</si>
  <si>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</si>
  <si>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</si>
  <si>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</si>
  <si>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</si>
  <si>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</si>
  <si>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</si>
  <si>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</si>
  <si>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</si>
  <si>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</si>
  <si>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</si>
  <si>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</si>
  <si>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</si>
  <si>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</si>
  <si>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</si>
  <si>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</si>
  <si>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</si>
  <si>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</si>
  <si>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</si>
  <si>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</si>
  <si>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</si>
  <si>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</si>
  <si>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</si>
  <si>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</si>
  <si>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</si>
  <si>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</si>
  <si>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</si>
  <si>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</si>
  <si>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</si>
  <si>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</si>
  <si>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</si>
  <si>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</si>
  <si>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</si>
  <si>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</si>
  <si>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</si>
  <si>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</si>
  <si>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</si>
  <si>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</si>
  <si>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</si>
  <si>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</si>
  <si>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</si>
  <si>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</si>
  <si>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</si>
  <si>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</si>
  <si>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</si>
  <si>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</si>
  <si>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</si>
  <si>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</si>
  <si>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</si>
  <si>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</si>
  <si>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</si>
  <si>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</si>
  <si>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</si>
  <si>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</si>
  <si>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</si>
  <si>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</si>
  <si>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</si>
  <si>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</si>
  <si>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</si>
  <si>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</si>
  <si>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</si>
  <si>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</si>
  <si>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</si>
  <si>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</si>
  <si>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</si>
  <si>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</si>
  <si>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</si>
  <si>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</si>
  <si>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</si>
  <si>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</si>
  <si>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</si>
  <si>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</si>
  <si>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</si>
  <si>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</si>
  <si>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</si>
  <si>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</si>
  <si>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</si>
  <si>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</si>
  <si>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</si>
  <si>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</si>
  <si>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</si>
  <si>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</si>
  <si>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</si>
  <si>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</si>
  <si>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</si>
  <si>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</si>
  <si>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</si>
  <si>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</si>
  <si>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</si>
  <si>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</si>
  <si>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</si>
  <si>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</si>
  <si>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</si>
  <si>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</si>
  <si>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</si>
  <si>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</si>
  <si>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</si>
  <si>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</si>
  <si>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</si>
  <si>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</si>
  <si>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</si>
  <si>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</si>
  <si>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</si>
  <si>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</si>
  <si>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</si>
  <si>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</si>
  <si>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</si>
  <si>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</si>
  <si>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</si>
  <si>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</si>
  <si>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</si>
  <si>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</si>
  <si>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</si>
  <si>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</si>
  <si>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</si>
  <si>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</si>
  <si>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</si>
  <si>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</si>
  <si>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</si>
  <si>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</si>
  <si>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</si>
  <si>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</si>
  <si>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</si>
  <si>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</si>
  <si>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</si>
  <si>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</si>
  <si>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</si>
  <si>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</si>
  <si>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</si>
  <si>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</si>
  <si>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</si>
  <si>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</si>
  <si>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</si>
  <si>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</si>
  <si>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</si>
  <si>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</si>
  <si>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</si>
  <si>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</si>
  <si>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</si>
  <si>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</si>
  <si>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</si>
  <si>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</si>
  <si>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</si>
  <si>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</si>
  <si>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</si>
  <si>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</si>
  <si>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</si>
  <si>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</si>
  <si>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</si>
  <si>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</si>
  <si>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</si>
  <si>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</si>
  <si>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</si>
  <si>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</si>
  <si>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</si>
  <si>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</si>
  <si>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</si>
  <si>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</si>
  <si>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</si>
  <si>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</si>
  <si>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</si>
  <si>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</si>
  <si>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</si>
  <si>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</si>
  <si>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</si>
  <si>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</si>
  <si>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</si>
  <si>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</si>
  <si>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</si>
  <si>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</si>
  <si>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</si>
  <si>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</si>
  <si>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</si>
  <si>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</si>
  <si>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</si>
  <si>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</si>
  <si>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</si>
  <si>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</si>
  <si>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</si>
  <si>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</si>
  <si>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</si>
  <si>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</si>
  <si>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</si>
  <si>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</si>
  <si>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</si>
  <si>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</si>
  <si>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</si>
  <si>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</si>
  <si>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</si>
  <si>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</si>
  <si>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</si>
  <si>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</si>
  <si>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</si>
  <si>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</si>
  <si>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</si>
  <si>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</si>
  <si>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</si>
  <si>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</si>
  <si>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</si>
  <si>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</si>
  <si>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</si>
  <si>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</si>
  <si>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</si>
  <si>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</si>
  <si>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</si>
  <si>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</si>
  <si>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</si>
  <si>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</si>
  <si>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</si>
  <si>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</si>
  <si>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</si>
  <si>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</si>
  <si>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</si>
  <si>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</si>
  <si>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</si>
  <si>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</si>
  <si>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</si>
  <si>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</si>
  <si>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</si>
  <si>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</si>
  <si>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</si>
  <si>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</si>
  <si>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</si>
  <si>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</si>
  <si>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</si>
  <si>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</si>
  <si>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</si>
  <si>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</si>
  <si>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</si>
  <si>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</si>
  <si>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</si>
  <si>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</si>
  <si>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</si>
  <si>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</si>
  <si>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</si>
  <si>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</si>
  <si>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</si>
  <si>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</si>
  <si>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</si>
  <si>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</si>
  <si>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</si>
  <si>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</si>
  <si>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</si>
  <si>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</si>
  <si>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</si>
  <si>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</si>
  <si>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</si>
  <si>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</si>
  <si>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</si>
  <si>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</si>
  <si>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</si>
  <si>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</si>
  <si>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</si>
  <si>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</si>
  <si>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</si>
  <si>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</si>
  <si>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</si>
  <si>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</si>
  <si>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</si>
  <si>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</si>
  <si>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</si>
  <si>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</si>
  <si>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</si>
  <si>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</si>
  <si>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</si>
  <si>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</si>
  <si>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</si>
  <si>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</si>
  <si>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</si>
  <si>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</si>
  <si>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</si>
  <si>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</si>
  <si>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</si>
  <si>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</si>
  <si>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</si>
  <si>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</si>
  <si>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</si>
  <si>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</si>
  <si>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</si>
  <si>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</si>
  <si>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</si>
  <si>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</si>
  <si>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</si>
  <si>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</si>
  <si>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</si>
  <si>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</si>
  <si>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</si>
  <si>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</si>
  <si>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</si>
  <si>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</si>
  <si>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</si>
  <si>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</si>
  <si>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</si>
  <si>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</si>
  <si>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</si>
  <si>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</si>
  <si>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</si>
  <si>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</si>
  <si>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</si>
  <si>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</si>
  <si>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</si>
  <si>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</si>
  <si>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</si>
  <si>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</si>
  <si>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</si>
  <si>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</si>
  <si>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</si>
  <si>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</si>
  <si>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</si>
  <si>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</si>
  <si>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</si>
  <si>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</si>
  <si>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</si>
  <si>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</si>
  <si>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</si>
  <si>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</si>
  <si>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</si>
  <si>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</si>
  <si>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</si>
  <si>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</si>
  <si>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</si>
  <si>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</si>
  <si>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</si>
  <si>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</si>
  <si>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</si>
  <si>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</si>
  <si>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</si>
  <si>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</si>
  <si>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</si>
  <si>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</si>
  <si>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</si>
  <si>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</si>
  <si>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</si>
  <si>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</si>
  <si>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</si>
  <si>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</si>
  <si>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</si>
  <si>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</si>
  <si>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</si>
  <si>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</si>
  <si>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</si>
  <si>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</si>
  <si>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</si>
  <si>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</si>
  <si>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</si>
  <si>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</si>
  <si>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</si>
  <si>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</si>
  <si>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</si>
  <si>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</si>
  <si>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</si>
  <si>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</si>
  <si>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</si>
  <si>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</si>
  <si>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</si>
  <si>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</si>
  <si>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</si>
  <si>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</si>
  <si>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</si>
  <si>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</si>
  <si>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</si>
  <si>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</si>
  <si>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</si>
  <si>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</si>
  <si>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</si>
  <si>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</si>
  <si>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</si>
  <si>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</si>
  <si>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</si>
  <si>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</si>
  <si>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</si>
  <si>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</si>
  <si>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</si>
  <si>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</si>
  <si>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</si>
  <si>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</si>
  <si>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</si>
  <si>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</si>
  <si>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</si>
  <si>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</si>
  <si>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</si>
  <si>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</si>
  <si>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</si>
  <si>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</si>
  <si>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RALLYCRONOS 2023</t>
  </si>
  <si>
    <t>II RALLYCRONO CIUDAD DE CORDOBA</t>
  </si>
  <si>
    <t>17/18-02-2023</t>
  </si>
  <si>
    <t>2rallycronociudaddecordoba@gmail.com</t>
  </si>
  <si>
    <t>C/ Paco Natera (Polígono Pedroches)</t>
  </si>
  <si>
    <t>III RALLYCRONO DE CASABERMEJA</t>
  </si>
  <si>
    <t>V RALLYCRONO DE PERIANA</t>
  </si>
  <si>
    <t>C/ Prensador, 3-7 Pol. Ind. La Granatilla</t>
  </si>
  <si>
    <t>Campohermoso - NIJAR</t>
  </si>
  <si>
    <t>615 104 455</t>
  </si>
  <si>
    <t>accomarcadenijar@gmail.com</t>
  </si>
  <si>
    <t>III RALLYCRONO COMARCA DE NIJAR</t>
  </si>
  <si>
    <t>V RALLYCRONO DE CANTORIA</t>
  </si>
  <si>
    <t>IX - RALLYCRONO INDAMOVIL - CIUDAD DE ENIX</t>
  </si>
  <si>
    <t>III RALLYCRONO - CASTILLO LOCUBIN</t>
  </si>
  <si>
    <t>V RALLYCRONO DE GADOR</t>
  </si>
  <si>
    <t>inscripcionesrssport@gmail.com</t>
  </si>
  <si>
    <t>29-30/04/2023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</si>
</sst>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43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/>
    <xf numFmtId="0" fontId="65" fillId="0" borderId="0" xfId="0" applyFont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Alignment="1" applyProtection="1">
      <alignment horizontal="left" vertical="center"/>
      <protection locked="0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4" fontId="76" fillId="0" borderId="0" xfId="0" applyNumberFormat="1" applyFont="1" applyAlignment="1" applyProtection="1">
      <alignment horizontal="left"/>
      <protection hidden="1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80" fillId="0" borderId="0" xfId="0" applyFont="1" applyAlignment="1">
      <alignment horizontal="left"/>
    </xf>
    <xf numFmtId="0" fontId="76" fillId="0" borderId="0" xfId="0" applyFont="1" applyAlignment="1" applyProtection="1">
      <alignment horizontal="left"/>
      <protection hidden="1"/>
    </xf>
    <xf numFmtId="0" fontId="76" fillId="0" borderId="0" xfId="0" applyFont="1" applyAlignment="1" applyProtection="1">
      <alignment horizontal="left" vertical="center"/>
      <protection hidden="1"/>
    </xf>
    <xf numFmtId="49" fontId="76" fillId="0" borderId="0" xfId="0" applyNumberFormat="1" applyFont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 applyProtection="1">
      <alignment horizontal="left" vertical="center"/>
      <protection locked="0"/>
    </xf>
    <xf numFmtId="167" fontId="76" fillId="0" borderId="0" xfId="0" applyNumberFormat="1" applyFont="1" applyAlignment="1" applyProtection="1">
      <alignment horizontal="left" vertical="center"/>
      <protection locked="0"/>
    </xf>
    <xf numFmtId="14" fontId="76" fillId="0" borderId="0" xfId="0" applyNumberFormat="1" applyFont="1" applyAlignment="1">
      <alignment horizontal="left"/>
    </xf>
    <xf numFmtId="171" fontId="76" fillId="0" borderId="0" xfId="0" applyNumberFormat="1" applyFont="1" applyAlignment="1">
      <alignment horizontal="left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20" fillId="0" borderId="0" xfId="2" applyBorder="1" applyAlignment="1" applyProtection="1">
      <alignment horizontal="left"/>
    </xf>
    <xf numFmtId="0" fontId="20" fillId="0" borderId="0" xfId="2" applyAlignment="1" applyProtection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6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41873" y="11541211"/>
              <a:ext cx="688203" cy="498389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68580</xdr:rowOff>
        </xdr:from>
        <xdr:to>
          <xdr:col>32</xdr:col>
          <xdr:colOff>144780</xdr:colOff>
          <xdr:row>8</xdr:row>
          <xdr:rowOff>106680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7</xdr:row>
          <xdr:rowOff>38100</xdr:rowOff>
        </xdr:from>
        <xdr:to>
          <xdr:col>15</xdr:col>
          <xdr:colOff>38100</xdr:colOff>
          <xdr:row>8</xdr:row>
          <xdr:rowOff>83820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30480</xdr:rowOff>
        </xdr:from>
        <xdr:to>
          <xdr:col>32</xdr:col>
          <xdr:colOff>144780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182880</xdr:colOff>
          <xdr:row>67</xdr:row>
          <xdr:rowOff>220980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350520</xdr:colOff>
          <xdr:row>67</xdr:row>
          <xdr:rowOff>0</xdr:rowOff>
        </xdr:from>
        <xdr:to>
          <xdr:col>12</xdr:col>
          <xdr:colOff>160020</xdr:colOff>
          <xdr:row>67</xdr:row>
          <xdr:rowOff>220980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106680</xdr:colOff>
          <xdr:row>68</xdr:row>
          <xdr:rowOff>7620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</xdr:colOff>
          <xdr:row>139</xdr:row>
          <xdr:rowOff>160020</xdr:rowOff>
        </xdr:from>
        <xdr:to>
          <xdr:col>28</xdr:col>
          <xdr:colOff>106680</xdr:colOff>
          <xdr:row>141</xdr:row>
          <xdr:rowOff>7620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45720</xdr:colOff>
          <xdr:row>139</xdr:row>
          <xdr:rowOff>182880</xdr:rowOff>
        </xdr:from>
        <xdr:to>
          <xdr:col>31</xdr:col>
          <xdr:colOff>144780</xdr:colOff>
          <xdr:row>141</xdr:row>
          <xdr:rowOff>30480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45720</xdr:colOff>
          <xdr:row>140</xdr:row>
          <xdr:rowOff>0</xdr:rowOff>
        </xdr:from>
        <xdr:to>
          <xdr:col>23</xdr:col>
          <xdr:colOff>121920</xdr:colOff>
          <xdr:row>141</xdr:row>
          <xdr:rowOff>30480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68580</xdr:colOff>
          <xdr:row>139</xdr:row>
          <xdr:rowOff>182880</xdr:rowOff>
        </xdr:from>
        <xdr:to>
          <xdr:col>21</xdr:col>
          <xdr:colOff>30480</xdr:colOff>
          <xdr:row>141</xdr:row>
          <xdr:rowOff>30480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45720</xdr:colOff>
          <xdr:row>141</xdr:row>
          <xdr:rowOff>0</xdr:rowOff>
        </xdr:from>
        <xdr:to>
          <xdr:col>23</xdr:col>
          <xdr:colOff>121920</xdr:colOff>
          <xdr:row>142</xdr:row>
          <xdr:rowOff>30480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68580</xdr:colOff>
          <xdr:row>140</xdr:row>
          <xdr:rowOff>182880</xdr:rowOff>
        </xdr:from>
        <xdr:to>
          <xdr:col>21</xdr:col>
          <xdr:colOff>30480</xdr:colOff>
          <xdr:row>142</xdr:row>
          <xdr:rowOff>30480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45720</xdr:colOff>
          <xdr:row>142</xdr:row>
          <xdr:rowOff>0</xdr:rowOff>
        </xdr:from>
        <xdr:to>
          <xdr:col>23</xdr:col>
          <xdr:colOff>121920</xdr:colOff>
          <xdr:row>143</xdr:row>
          <xdr:rowOff>30480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68580</xdr:colOff>
          <xdr:row>141</xdr:row>
          <xdr:rowOff>182880</xdr:rowOff>
        </xdr:from>
        <xdr:to>
          <xdr:col>21</xdr:col>
          <xdr:colOff>30480</xdr:colOff>
          <xdr:row>143</xdr:row>
          <xdr:rowOff>30480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</xdr:colOff>
          <xdr:row>140</xdr:row>
          <xdr:rowOff>160020</xdr:rowOff>
        </xdr:from>
        <xdr:to>
          <xdr:col>28</xdr:col>
          <xdr:colOff>106680</xdr:colOff>
          <xdr:row>142</xdr:row>
          <xdr:rowOff>7620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45720</xdr:colOff>
          <xdr:row>140</xdr:row>
          <xdr:rowOff>182880</xdr:rowOff>
        </xdr:from>
        <xdr:to>
          <xdr:col>31</xdr:col>
          <xdr:colOff>144780</xdr:colOff>
          <xdr:row>142</xdr:row>
          <xdr:rowOff>30480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</xdr:colOff>
          <xdr:row>141</xdr:row>
          <xdr:rowOff>160020</xdr:rowOff>
        </xdr:from>
        <xdr:to>
          <xdr:col>28</xdr:col>
          <xdr:colOff>106680</xdr:colOff>
          <xdr:row>143</xdr:row>
          <xdr:rowOff>7620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45720</xdr:colOff>
          <xdr:row>141</xdr:row>
          <xdr:rowOff>182880</xdr:rowOff>
        </xdr:from>
        <xdr:to>
          <xdr:col>31</xdr:col>
          <xdr:colOff>144780</xdr:colOff>
          <xdr:row>143</xdr:row>
          <xdr:rowOff>30480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7620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inscripcionesrssport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inscripcionesrssport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accomarcadenij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85" zoomScaleNormal="185" zoomScaleSheetLayoutView="100" workbookViewId="0">
      <selection activeCell="AI11" sqref="AI11"/>
    </sheetView>
  </sheetViews>
  <sheetFormatPr baseColWidth="10" defaultColWidth="0" defaultRowHeight="0" customHeight="1" zeroHeight="1" x14ac:dyDescent="0.25"/>
  <cols>
    <col min="1" max="1" width="6.6640625" style="49" customWidth="1"/>
    <col min="2" max="2" width="2.44140625" style="49" customWidth="1"/>
    <col min="3" max="3" width="4.6640625" style="49" customWidth="1"/>
    <col min="4" max="7" width="3.44140625" style="49" customWidth="1"/>
    <col min="8" max="8" width="4.44140625" style="49" customWidth="1"/>
    <col min="9" max="9" width="2.33203125" style="49" customWidth="1"/>
    <col min="10" max="10" width="3.44140625" style="49" customWidth="1"/>
    <col min="11" max="11" width="1.33203125" style="49" customWidth="1"/>
    <col min="12" max="12" width="7.33203125" style="49" customWidth="1"/>
    <col min="13" max="14" width="3.44140625" style="49" customWidth="1"/>
    <col min="15" max="15" width="2.6640625" style="49" customWidth="1"/>
    <col min="16" max="16" width="2" style="49" customWidth="1"/>
    <col min="17" max="17" width="3.6640625" style="49" customWidth="1"/>
    <col min="18" max="18" width="2" style="49" customWidth="1"/>
    <col min="19" max="19" width="1.109375" style="49" customWidth="1"/>
    <col min="20" max="21" width="2" style="49" customWidth="1"/>
    <col min="22" max="23" width="3.44140625" style="49" customWidth="1"/>
    <col min="24" max="24" width="4.6640625" style="49" customWidth="1"/>
    <col min="25" max="26" width="2.6640625" style="49" customWidth="1"/>
    <col min="27" max="27" width="3.33203125" style="49" customWidth="1"/>
    <col min="28" max="28" width="3.44140625" style="49" customWidth="1"/>
    <col min="29" max="29" width="2.6640625" style="49" customWidth="1"/>
    <col min="30" max="30" width="2" style="49" customWidth="1"/>
    <col min="31" max="31" width="3.44140625" style="49" customWidth="1"/>
    <col min="32" max="32" width="4.44140625" style="49" customWidth="1"/>
    <col min="33" max="33" width="3.44140625" style="49" customWidth="1"/>
    <col min="34" max="34" width="2.44140625" style="49" customWidth="1"/>
    <col min="35" max="35" width="6.44140625" style="49" customWidth="1"/>
    <col min="36" max="36" width="1.109375" style="49" hidden="1" customWidth="1"/>
    <col min="37" max="16384" width="11.44140625" style="49" hidden="1"/>
  </cols>
  <sheetData>
    <row r="1" spans="2:35" ht="5.0999999999999996" customHeight="1" x14ac:dyDescent="0.25"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9" t="s">
        <v>188</v>
      </c>
    </row>
    <row r="2" spans="2:35" s="50" customFormat="1" ht="3.75" customHeight="1" x14ac:dyDescent="0.25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5">
      <c r="B3" s="47"/>
      <c r="C3" s="486" t="s">
        <v>189</v>
      </c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"/>
    </row>
    <row r="4" spans="2:35" s="50" customFormat="1" ht="12" customHeight="1" x14ac:dyDescent="0.25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5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5">
      <c r="B6" s="473" t="s">
        <v>88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5"/>
    </row>
    <row r="7" spans="2:35" ht="5.0999999999999996" customHeight="1" x14ac:dyDescent="0.25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2">
      <c r="B8" s="478" t="str">
        <f>Opcion</f>
        <v>ESTADO NORMAL (Todos los datos visibles)</v>
      </c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58"/>
      <c r="P8" s="52"/>
      <c r="Q8" s="480" t="s">
        <v>71</v>
      </c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2"/>
    </row>
    <row r="9" spans="2:35" s="50" customFormat="1" ht="12.75" customHeight="1" x14ac:dyDescent="0.25">
      <c r="B9" s="476" t="str">
        <f>Opcion2</f>
        <v>Active la casilla para imprimir un Boletín de Inscripción vacío</v>
      </c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56"/>
      <c r="Q9" s="483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4"/>
      <c r="AF9" s="484"/>
      <c r="AG9" s="484"/>
      <c r="AH9" s="485"/>
    </row>
    <row r="10" spans="2:35" ht="9" customHeight="1" x14ac:dyDescent="0.25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5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5">
      <c r="B12" s="25"/>
      <c r="C12" s="2"/>
      <c r="D12" s="2"/>
      <c r="E12" s="2"/>
      <c r="F12" s="2"/>
      <c r="G12" s="343">
        <f ca="1">NOW()</f>
        <v>45029.916909953703</v>
      </c>
      <c r="H12" s="343"/>
      <c r="I12" s="343"/>
      <c r="J12" s="343"/>
      <c r="K12" s="31"/>
      <c r="L12" s="228" t="s">
        <v>109</v>
      </c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5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5">
      <c r="B14" s="25"/>
      <c r="C14" s="2"/>
      <c r="D14" s="2"/>
      <c r="E14" s="2"/>
      <c r="F14" s="2"/>
      <c r="G14" s="31"/>
      <c r="H14" s="31"/>
      <c r="I14" s="31"/>
      <c r="J14" s="31"/>
      <c r="K14" s="31"/>
      <c r="L14" s="275" t="s">
        <v>397</v>
      </c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5">
      <c r="B15" s="25"/>
      <c r="C15" s="2"/>
      <c r="D15" s="2"/>
      <c r="E15" s="2"/>
      <c r="F15" s="2"/>
      <c r="G15" s="2"/>
      <c r="H15" s="90"/>
      <c r="I15" s="90"/>
      <c r="J15" s="90"/>
      <c r="K15" s="90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5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5">
      <c r="B17" s="27"/>
      <c r="C17" s="246" t="s">
        <v>20</v>
      </c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8"/>
      <c r="Y17" s="76"/>
      <c r="Z17" s="246" t="s">
        <v>82</v>
      </c>
      <c r="AA17" s="247"/>
      <c r="AB17" s="247"/>
      <c r="AC17" s="247"/>
      <c r="AD17" s="247"/>
      <c r="AE17" s="247"/>
      <c r="AF17" s="247"/>
      <c r="AG17" s="248"/>
      <c r="AH17" s="26"/>
    </row>
    <row r="18" spans="2:34" ht="6" customHeight="1" x14ac:dyDescent="0.25">
      <c r="B18" s="27"/>
      <c r="C18" s="325" t="str">
        <f>IF(Blanco=TRUE,"",' Derechos de Inscripción '!B18)</f>
        <v>IX - RALLYCRONO INDAMOVIL - CIUDAD DE ENIX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7"/>
      <c r="Y18" s="76"/>
      <c r="Z18" s="331">
        <f>IF(Blanco=TRUE,"",' Derechos de Inscripción '!$D$16)</f>
        <v>45178</v>
      </c>
      <c r="AA18" s="332"/>
      <c r="AB18" s="332"/>
      <c r="AC18" s="332"/>
      <c r="AD18" s="332"/>
      <c r="AE18" s="332"/>
      <c r="AF18" s="332"/>
      <c r="AG18" s="333"/>
      <c r="AH18" s="26"/>
    </row>
    <row r="19" spans="2:34" ht="12" customHeight="1" x14ac:dyDescent="0.25">
      <c r="B19" s="27"/>
      <c r="C19" s="328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30"/>
      <c r="Y19" s="76"/>
      <c r="Z19" s="334"/>
      <c r="AA19" s="335"/>
      <c r="AB19" s="335"/>
      <c r="AC19" s="335"/>
      <c r="AD19" s="335"/>
      <c r="AE19" s="335"/>
      <c r="AF19" s="335"/>
      <c r="AG19" s="336"/>
      <c r="AH19" s="26"/>
    </row>
    <row r="20" spans="2:34" ht="6" customHeight="1" x14ac:dyDescent="0.25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2">
      <c r="B21" s="25"/>
      <c r="C21" s="470" t="str">
        <f>IF(Blanco=TRUE,"",' Derechos de Inscripción '!D21)</f>
        <v>C.D. HEREJE COMPETICIÓN</v>
      </c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2"/>
      <c r="Q21" s="2"/>
      <c r="R21" s="487" t="s">
        <v>66</v>
      </c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9"/>
      <c r="AH21" s="26"/>
    </row>
    <row r="22" spans="2:34" ht="6.75" customHeight="1" x14ac:dyDescent="0.25">
      <c r="B22" s="25"/>
      <c r="C22" s="423" t="str">
        <f>IF(Blanco=TRUE,"",' Derechos de Inscripción '!D22)</f>
        <v>C/ Osa Mayor 4</v>
      </c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5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5">
      <c r="B23" s="25"/>
      <c r="C23" s="423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5"/>
      <c r="Q23" s="2"/>
      <c r="R23" s="313" t="s">
        <v>67</v>
      </c>
      <c r="S23" s="314"/>
      <c r="T23" s="314"/>
      <c r="U23" s="314"/>
      <c r="V23" s="314"/>
      <c r="W23" s="314"/>
      <c r="X23" s="314"/>
      <c r="Y23" s="314"/>
      <c r="Z23" s="315"/>
      <c r="AA23" s="417" t="s">
        <v>68</v>
      </c>
      <c r="AB23" s="418"/>
      <c r="AC23" s="418"/>
      <c r="AD23" s="419"/>
      <c r="AE23" s="313" t="s">
        <v>72</v>
      </c>
      <c r="AF23" s="314"/>
      <c r="AG23" s="315"/>
      <c r="AH23" s="26"/>
    </row>
    <row r="24" spans="2:34" ht="6.75" customHeight="1" x14ac:dyDescent="0.25">
      <c r="B24" s="25"/>
      <c r="C24" s="466" t="str">
        <f>IF(Blanco=TRUE,"",IF(TEXT(' Derechos de Inscripción '!D23,"00000")=" ","",TEXT(' Derechos de Inscripción '!D23,"00000")&amp;"-"&amp;' Derechos de Inscripción '!F23&amp;" "&amp;' Derechos de Inscripción '!D24))</f>
        <v>04009-Almeria (ALMERIA)</v>
      </c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8"/>
      <c r="Q24" s="2"/>
      <c r="R24" s="316"/>
      <c r="S24" s="317"/>
      <c r="T24" s="317"/>
      <c r="U24" s="317"/>
      <c r="V24" s="317"/>
      <c r="W24" s="317"/>
      <c r="X24" s="317"/>
      <c r="Y24" s="317"/>
      <c r="Z24" s="318"/>
      <c r="AA24" s="420"/>
      <c r="AB24" s="421"/>
      <c r="AC24" s="421"/>
      <c r="AD24" s="422"/>
      <c r="AE24" s="316"/>
      <c r="AF24" s="317"/>
      <c r="AG24" s="318"/>
      <c r="AH24" s="26"/>
    </row>
    <row r="25" spans="2:34" ht="6.75" customHeight="1" x14ac:dyDescent="0.25">
      <c r="B25" s="25"/>
      <c r="C25" s="466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7"/>
      <c r="P25" s="468"/>
      <c r="Q25" s="2"/>
      <c r="R25" s="439" t="s">
        <v>69</v>
      </c>
      <c r="S25" s="440"/>
      <c r="T25" s="440"/>
      <c r="U25" s="440"/>
      <c r="V25" s="460"/>
      <c r="W25" s="460"/>
      <c r="X25" s="460"/>
      <c r="Y25" s="460"/>
      <c r="Z25" s="461"/>
      <c r="AA25" s="445"/>
      <c r="AB25" s="446"/>
      <c r="AC25" s="446"/>
      <c r="AD25" s="447"/>
      <c r="AE25" s="426"/>
      <c r="AF25" s="427"/>
      <c r="AG25" s="428"/>
      <c r="AH25" s="26"/>
    </row>
    <row r="26" spans="2:34" ht="6.75" customHeight="1" x14ac:dyDescent="0.25">
      <c r="B26" s="25"/>
      <c r="C26" s="423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696979000  - FAX: 0</v>
      </c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5"/>
      <c r="Q26" s="2"/>
      <c r="R26" s="441"/>
      <c r="S26" s="442"/>
      <c r="T26" s="442"/>
      <c r="U26" s="442"/>
      <c r="V26" s="462"/>
      <c r="W26" s="462"/>
      <c r="X26" s="462"/>
      <c r="Y26" s="462"/>
      <c r="Z26" s="463"/>
      <c r="AA26" s="426"/>
      <c r="AB26" s="427"/>
      <c r="AC26" s="427"/>
      <c r="AD26" s="428"/>
      <c r="AE26" s="426"/>
      <c r="AF26" s="427"/>
      <c r="AG26" s="428"/>
      <c r="AH26" s="26"/>
    </row>
    <row r="27" spans="2:34" ht="6.75" customHeight="1" x14ac:dyDescent="0.25">
      <c r="B27" s="25"/>
      <c r="C27" s="423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5"/>
      <c r="Q27" s="2"/>
      <c r="R27" s="443"/>
      <c r="S27" s="444"/>
      <c r="T27" s="444"/>
      <c r="U27" s="444"/>
      <c r="V27" s="464"/>
      <c r="W27" s="464"/>
      <c r="X27" s="464"/>
      <c r="Y27" s="464"/>
      <c r="Z27" s="465"/>
      <c r="AA27" s="426"/>
      <c r="AB27" s="427"/>
      <c r="AC27" s="427"/>
      <c r="AD27" s="428"/>
      <c r="AE27" s="426"/>
      <c r="AF27" s="427"/>
      <c r="AG27" s="428"/>
      <c r="AH27" s="26"/>
    </row>
    <row r="28" spans="2:34" ht="6.75" customHeight="1" x14ac:dyDescent="0.25">
      <c r="B28" s="25"/>
      <c r="C28" s="448" t="str">
        <f>IF(Blanco=TRUE,"","e_mail: " &amp; ' Derechos de Inscripción '!H25)</f>
        <v>e_mail: herejecompeticion@gmail.com</v>
      </c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50"/>
      <c r="Q28" s="2"/>
      <c r="R28" s="454" t="s">
        <v>70</v>
      </c>
      <c r="S28" s="455"/>
      <c r="T28" s="455"/>
      <c r="U28" s="455"/>
      <c r="V28" s="432"/>
      <c r="W28" s="433"/>
      <c r="X28" s="433"/>
      <c r="Y28" s="433"/>
      <c r="Z28" s="434"/>
      <c r="AA28" s="426"/>
      <c r="AB28" s="427"/>
      <c r="AC28" s="427"/>
      <c r="AD28" s="428"/>
      <c r="AE28" s="426"/>
      <c r="AF28" s="427"/>
      <c r="AG28" s="428"/>
      <c r="AH28" s="26"/>
    </row>
    <row r="29" spans="2:34" ht="6" customHeight="1" x14ac:dyDescent="0.25">
      <c r="B29" s="25"/>
      <c r="C29" s="448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50"/>
      <c r="Q29" s="2"/>
      <c r="R29" s="456"/>
      <c r="S29" s="457"/>
      <c r="T29" s="457"/>
      <c r="U29" s="457"/>
      <c r="V29" s="435"/>
      <c r="W29" s="435"/>
      <c r="X29" s="435"/>
      <c r="Y29" s="435"/>
      <c r="Z29" s="436"/>
      <c r="AA29" s="426"/>
      <c r="AB29" s="427"/>
      <c r="AC29" s="427"/>
      <c r="AD29" s="428"/>
      <c r="AE29" s="426"/>
      <c r="AF29" s="427"/>
      <c r="AG29" s="428"/>
      <c r="AH29" s="26"/>
    </row>
    <row r="30" spans="2:34" ht="6" customHeight="1" x14ac:dyDescent="0.25">
      <c r="B30" s="25"/>
      <c r="C30" s="451"/>
      <c r="D30" s="452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3"/>
      <c r="Q30" s="2"/>
      <c r="R30" s="458"/>
      <c r="S30" s="459"/>
      <c r="T30" s="459"/>
      <c r="U30" s="459"/>
      <c r="V30" s="437"/>
      <c r="W30" s="437"/>
      <c r="X30" s="437"/>
      <c r="Y30" s="437"/>
      <c r="Z30" s="438"/>
      <c r="AA30" s="429"/>
      <c r="AB30" s="430"/>
      <c r="AC30" s="430"/>
      <c r="AD30" s="431"/>
      <c r="AE30" s="429"/>
      <c r="AF30" s="430"/>
      <c r="AG30" s="431"/>
      <c r="AH30" s="26"/>
    </row>
    <row r="31" spans="2:34" ht="3.75" customHeight="1" x14ac:dyDescent="0.25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5">
      <c r="B32" s="25"/>
      <c r="C32" s="385" t="s">
        <v>0</v>
      </c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7"/>
      <c r="AH32" s="26"/>
    </row>
    <row r="33" spans="2:34" ht="3.75" customHeight="1" x14ac:dyDescent="0.25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5">
      <c r="B34" s="25"/>
      <c r="C34" s="412" t="s">
        <v>257</v>
      </c>
      <c r="D34" s="13" t="s">
        <v>199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5">
      <c r="B35" s="25"/>
      <c r="C35" s="412"/>
      <c r="D35" s="415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410"/>
      <c r="AH35" s="26"/>
    </row>
    <row r="36" spans="2:34" ht="12" customHeight="1" x14ac:dyDescent="0.25">
      <c r="B36" s="25"/>
      <c r="C36" s="412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5">
      <c r="B37" s="25"/>
      <c r="C37" s="412"/>
      <c r="D37" s="409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1"/>
      <c r="Q37" s="400"/>
      <c r="R37" s="400"/>
      <c r="S37" s="400"/>
      <c r="T37" s="400"/>
      <c r="U37" s="413"/>
      <c r="V37" s="359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410"/>
      <c r="AH37" s="26"/>
    </row>
    <row r="38" spans="2:34" ht="15" customHeight="1" x14ac:dyDescent="0.25">
      <c r="B38" s="25"/>
      <c r="C38" s="412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5">
      <c r="B39" s="25"/>
      <c r="C39" s="412"/>
      <c r="D39" s="409"/>
      <c r="E39" s="360"/>
      <c r="F39" s="360"/>
      <c r="G39" s="360"/>
      <c r="H39" s="360"/>
      <c r="I39" s="361"/>
      <c r="J39" s="359"/>
      <c r="K39" s="360"/>
      <c r="L39" s="360"/>
      <c r="M39" s="360"/>
      <c r="N39" s="360"/>
      <c r="O39" s="360"/>
      <c r="P39" s="361"/>
      <c r="Q39" s="414"/>
      <c r="R39" s="400"/>
      <c r="S39" s="400"/>
      <c r="T39" s="400"/>
      <c r="U39" s="400"/>
      <c r="V39" s="400"/>
      <c r="W39" s="400"/>
      <c r="X39" s="413"/>
      <c r="Y39" s="368"/>
      <c r="Z39" s="369"/>
      <c r="AA39" s="369"/>
      <c r="AB39" s="369"/>
      <c r="AC39" s="370"/>
      <c r="AD39" s="400"/>
      <c r="AE39" s="400"/>
      <c r="AF39" s="400"/>
      <c r="AG39" s="401"/>
      <c r="AH39" s="26"/>
    </row>
    <row r="40" spans="2:34" ht="15" customHeight="1" x14ac:dyDescent="0.25">
      <c r="B40" s="25"/>
      <c r="C40" s="412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5">
      <c r="B41" s="25"/>
      <c r="C41" s="412"/>
      <c r="D41" s="365"/>
      <c r="E41" s="366"/>
      <c r="F41" s="366"/>
      <c r="G41" s="366"/>
      <c r="H41" s="367"/>
      <c r="I41" s="405"/>
      <c r="J41" s="366"/>
      <c r="K41" s="366"/>
      <c r="L41" s="366"/>
      <c r="M41" s="367"/>
      <c r="N41" s="405"/>
      <c r="O41" s="366"/>
      <c r="P41" s="366"/>
      <c r="Q41" s="366"/>
      <c r="R41" s="366"/>
      <c r="S41" s="366"/>
      <c r="T41" s="366"/>
      <c r="U41" s="367"/>
      <c r="V41" s="362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4"/>
      <c r="AH41" s="26"/>
    </row>
    <row r="42" spans="2:34" ht="3.75" customHeight="1" x14ac:dyDescent="0.25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5">
      <c r="B43" s="25"/>
      <c r="C43" s="402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269" t="s">
        <v>292</v>
      </c>
      <c r="AG43" s="270"/>
      <c r="AH43" s="26"/>
    </row>
    <row r="44" spans="2:34" ht="18" customHeight="1" x14ac:dyDescent="0.25">
      <c r="B44" s="25"/>
      <c r="C44" s="403"/>
      <c r="D44" s="415"/>
      <c r="E44" s="416"/>
      <c r="F44" s="416"/>
      <c r="G44" s="416"/>
      <c r="H44" s="416"/>
      <c r="I44" s="416"/>
      <c r="J44" s="416"/>
      <c r="K44" s="416"/>
      <c r="L44" s="266"/>
      <c r="M44" s="267"/>
      <c r="N44" s="267"/>
      <c r="O44" s="267"/>
      <c r="P44" s="267"/>
      <c r="Q44" s="267"/>
      <c r="R44" s="267"/>
      <c r="S44" s="267"/>
      <c r="T44" s="267"/>
      <c r="U44" s="411"/>
      <c r="V44" s="266"/>
      <c r="W44" s="267"/>
      <c r="X44" s="267"/>
      <c r="Y44" s="267"/>
      <c r="Z44" s="267"/>
      <c r="AA44" s="267"/>
      <c r="AB44" s="267"/>
      <c r="AC44" s="267"/>
      <c r="AD44" s="267"/>
      <c r="AE44" s="267"/>
      <c r="AF44" s="266"/>
      <c r="AG44" s="268"/>
      <c r="AH44" s="26"/>
    </row>
    <row r="45" spans="2:34" ht="12" customHeight="1" x14ac:dyDescent="0.25">
      <c r="B45" s="25"/>
      <c r="C45" s="403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5">
      <c r="B46" s="25"/>
      <c r="C46" s="403"/>
      <c r="D46" s="409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1"/>
      <c r="Q46" s="400"/>
      <c r="R46" s="400"/>
      <c r="S46" s="400"/>
      <c r="T46" s="400"/>
      <c r="U46" s="413"/>
      <c r="V46" s="359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410"/>
      <c r="AH46" s="26"/>
    </row>
    <row r="47" spans="2:34" ht="15" customHeight="1" x14ac:dyDescent="0.25">
      <c r="B47" s="25"/>
      <c r="C47" s="403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271" t="s">
        <v>241</v>
      </c>
      <c r="AE47" s="272"/>
      <c r="AF47" s="272"/>
      <c r="AG47" s="273"/>
      <c r="AH47" s="26"/>
    </row>
    <row r="48" spans="2:34" ht="18" customHeight="1" x14ac:dyDescent="0.25">
      <c r="B48" s="25"/>
      <c r="C48" s="403"/>
      <c r="D48" s="409"/>
      <c r="E48" s="360"/>
      <c r="F48" s="360"/>
      <c r="G48" s="360"/>
      <c r="H48" s="360"/>
      <c r="I48" s="361"/>
      <c r="J48" s="359"/>
      <c r="K48" s="360"/>
      <c r="L48" s="360"/>
      <c r="M48" s="360"/>
      <c r="N48" s="360"/>
      <c r="O48" s="360"/>
      <c r="P48" s="361"/>
      <c r="Q48" s="359"/>
      <c r="R48" s="360"/>
      <c r="S48" s="360"/>
      <c r="T48" s="360"/>
      <c r="U48" s="360"/>
      <c r="V48" s="360"/>
      <c r="W48" s="360"/>
      <c r="X48" s="360"/>
      <c r="Y48" s="359"/>
      <c r="Z48" s="360"/>
      <c r="AA48" s="360"/>
      <c r="AB48" s="360"/>
      <c r="AC48" s="360"/>
      <c r="AD48" s="274"/>
      <c r="AE48" s="274"/>
      <c r="AF48" s="274"/>
      <c r="AG48" s="145" t="str">
        <f>IF($AD$48&gt;=$AH$115,"JR","")</f>
        <v/>
      </c>
      <c r="AH48" s="26"/>
    </row>
    <row r="49" spans="2:34" ht="15" customHeight="1" x14ac:dyDescent="0.25">
      <c r="B49" s="25"/>
      <c r="C49" s="403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5">
      <c r="B50" s="25"/>
      <c r="C50" s="404"/>
      <c r="D50" s="365"/>
      <c r="E50" s="366"/>
      <c r="F50" s="366"/>
      <c r="G50" s="366"/>
      <c r="H50" s="367"/>
      <c r="I50" s="405"/>
      <c r="J50" s="366"/>
      <c r="K50" s="366"/>
      <c r="L50" s="366"/>
      <c r="M50" s="367"/>
      <c r="N50" s="405"/>
      <c r="O50" s="366"/>
      <c r="P50" s="366"/>
      <c r="Q50" s="366"/>
      <c r="R50" s="366"/>
      <c r="S50" s="366"/>
      <c r="T50" s="366"/>
      <c r="U50" s="367"/>
      <c r="V50" s="362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4"/>
      <c r="AH50" s="26"/>
    </row>
    <row r="51" spans="2:34" ht="3.75" customHeight="1" x14ac:dyDescent="0.25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5">
      <c r="B52" s="25"/>
      <c r="C52" s="402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269" t="s">
        <v>292</v>
      </c>
      <c r="AG52" s="270"/>
      <c r="AH52" s="26"/>
    </row>
    <row r="53" spans="2:34" ht="18" customHeight="1" x14ac:dyDescent="0.25">
      <c r="B53" s="25"/>
      <c r="C53" s="403"/>
      <c r="D53" s="359"/>
      <c r="E53" s="360"/>
      <c r="F53" s="360"/>
      <c r="G53" s="360"/>
      <c r="H53" s="360"/>
      <c r="I53" s="360"/>
      <c r="J53" s="360"/>
      <c r="K53" s="360"/>
      <c r="L53" s="266"/>
      <c r="M53" s="267"/>
      <c r="N53" s="267"/>
      <c r="O53" s="267"/>
      <c r="P53" s="267"/>
      <c r="Q53" s="267"/>
      <c r="R53" s="267"/>
      <c r="S53" s="267"/>
      <c r="T53" s="267"/>
      <c r="U53" s="411"/>
      <c r="V53" s="266"/>
      <c r="W53" s="267"/>
      <c r="X53" s="267"/>
      <c r="Y53" s="267"/>
      <c r="Z53" s="267"/>
      <c r="AA53" s="267"/>
      <c r="AB53" s="267"/>
      <c r="AC53" s="267"/>
      <c r="AD53" s="267"/>
      <c r="AE53" s="267"/>
      <c r="AF53" s="266"/>
      <c r="AG53" s="268"/>
      <c r="AH53" s="26"/>
    </row>
    <row r="54" spans="2:34" ht="12" customHeight="1" x14ac:dyDescent="0.25">
      <c r="B54" s="25"/>
      <c r="C54" s="403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5">
      <c r="B55" s="25"/>
      <c r="C55" s="403"/>
      <c r="D55" s="409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1"/>
      <c r="Q55" s="400"/>
      <c r="R55" s="400"/>
      <c r="S55" s="400"/>
      <c r="T55" s="400"/>
      <c r="U55" s="413"/>
      <c r="V55" s="359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410"/>
      <c r="AH55" s="26"/>
    </row>
    <row r="56" spans="2:34" ht="15" customHeight="1" x14ac:dyDescent="0.25">
      <c r="B56" s="25"/>
      <c r="C56" s="403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271" t="s">
        <v>241</v>
      </c>
      <c r="AE56" s="272"/>
      <c r="AF56" s="272"/>
      <c r="AG56" s="273"/>
      <c r="AH56" s="26"/>
    </row>
    <row r="57" spans="2:34" ht="18" customHeight="1" x14ac:dyDescent="0.25">
      <c r="B57" s="25"/>
      <c r="C57" s="403"/>
      <c r="D57" s="409"/>
      <c r="E57" s="360"/>
      <c r="F57" s="360"/>
      <c r="G57" s="360"/>
      <c r="H57" s="360"/>
      <c r="I57" s="361"/>
      <c r="J57" s="359"/>
      <c r="K57" s="360"/>
      <c r="L57" s="360"/>
      <c r="M57" s="360"/>
      <c r="N57" s="360"/>
      <c r="O57" s="360"/>
      <c r="P57" s="361"/>
      <c r="Q57" s="359"/>
      <c r="R57" s="360"/>
      <c r="S57" s="360"/>
      <c r="T57" s="360"/>
      <c r="U57" s="360"/>
      <c r="V57" s="360"/>
      <c r="W57" s="360"/>
      <c r="X57" s="360"/>
      <c r="Y57" s="359"/>
      <c r="Z57" s="360"/>
      <c r="AA57" s="360"/>
      <c r="AB57" s="360"/>
      <c r="AC57" s="360"/>
      <c r="AD57" s="274"/>
      <c r="AE57" s="274"/>
      <c r="AF57" s="274"/>
      <c r="AG57" s="145" t="str">
        <f>IF(AD57&gt;=$AH$115,"JR","")</f>
        <v/>
      </c>
      <c r="AH57" s="26"/>
    </row>
    <row r="58" spans="2:34" ht="15" customHeight="1" x14ac:dyDescent="0.25">
      <c r="B58" s="25"/>
      <c r="C58" s="403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5">
      <c r="B59" s="25"/>
      <c r="C59" s="404"/>
      <c r="D59" s="407"/>
      <c r="E59" s="408"/>
      <c r="F59" s="408"/>
      <c r="G59" s="408"/>
      <c r="H59" s="408"/>
      <c r="I59" s="407"/>
      <c r="J59" s="366"/>
      <c r="K59" s="366"/>
      <c r="L59" s="366"/>
      <c r="M59" s="367"/>
      <c r="N59" s="405"/>
      <c r="O59" s="366"/>
      <c r="P59" s="366"/>
      <c r="Q59" s="366"/>
      <c r="R59" s="366"/>
      <c r="S59" s="366"/>
      <c r="T59" s="366"/>
      <c r="U59" s="367"/>
      <c r="V59" s="362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4"/>
      <c r="AH59" s="26"/>
    </row>
    <row r="60" spans="2:34" ht="3.75" customHeight="1" x14ac:dyDescent="0.25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20.100000000000001" customHeight="1" x14ac:dyDescent="0.25">
      <c r="B61" s="25"/>
      <c r="C61" s="385" t="s">
        <v>13</v>
      </c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7"/>
      <c r="AH61" s="26"/>
    </row>
    <row r="62" spans="2:34" ht="3" customHeight="1" x14ac:dyDescent="0.25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5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521" t="s">
        <v>176</v>
      </c>
      <c r="R63" s="522"/>
      <c r="S63" s="522"/>
      <c r="T63" s="522"/>
      <c r="U63" s="522"/>
      <c r="V63" s="522"/>
      <c r="W63" s="522"/>
      <c r="X63" s="522"/>
      <c r="Y63" s="522"/>
      <c r="Z63" s="522"/>
      <c r="AA63" s="522"/>
      <c r="AB63" s="522"/>
      <c r="AC63" s="522"/>
      <c r="AD63" s="522"/>
      <c r="AE63" s="522"/>
      <c r="AF63" s="522"/>
      <c r="AG63" s="523"/>
      <c r="AH63" s="26"/>
    </row>
    <row r="64" spans="2:34" ht="18.75" customHeight="1" x14ac:dyDescent="0.25">
      <c r="B64" s="136"/>
      <c r="C64" s="377"/>
      <c r="D64" s="377"/>
      <c r="E64" s="377"/>
      <c r="F64" s="377"/>
      <c r="G64" s="377"/>
      <c r="H64" s="377"/>
      <c r="I64" s="378"/>
      <c r="J64" s="266"/>
      <c r="K64" s="267"/>
      <c r="L64" s="267"/>
      <c r="M64" s="267"/>
      <c r="N64" s="267"/>
      <c r="O64" s="267"/>
      <c r="P64" s="268"/>
      <c r="Q64" s="516" t="e">
        <f>VLOOKUP(' Datos de Organizadores '!P31,' Datos de Organizadores '!Q28:T39,2)</f>
        <v>#N/A</v>
      </c>
      <c r="R64" s="517"/>
      <c r="S64" s="517"/>
      <c r="T64" s="517"/>
      <c r="U64" s="517"/>
      <c r="V64" s="517"/>
      <c r="W64" s="517"/>
      <c r="X64" s="517"/>
      <c r="Y64" s="517"/>
      <c r="Z64" s="517"/>
      <c r="AA64" s="518" t="str">
        <f>IF(Q68="H",VLOOKUP(' Datos de Organizadores '!W28,' Datos de Organizadores '!V29:X40,3)," ")</f>
        <v xml:space="preserve"> </v>
      </c>
      <c r="AB64" s="518"/>
      <c r="AC64" s="518"/>
      <c r="AD64" s="518"/>
      <c r="AE64" s="518"/>
      <c r="AF64" s="518"/>
      <c r="AG64" s="518"/>
      <c r="AH64" s="26"/>
    </row>
    <row r="65" spans="2:34" ht="18.75" customHeight="1" x14ac:dyDescent="0.25">
      <c r="B65" s="25"/>
      <c r="C65" s="6" t="s">
        <v>59</v>
      </c>
      <c r="D65" s="2"/>
      <c r="E65" s="2"/>
      <c r="F65" s="2"/>
      <c r="G65" s="2"/>
      <c r="H65" s="77"/>
      <c r="I65" s="79"/>
      <c r="J65" s="271" t="s">
        <v>162</v>
      </c>
      <c r="K65" s="272"/>
      <c r="L65" s="272"/>
      <c r="M65" s="394"/>
      <c r="N65" s="490" t="s">
        <v>103</v>
      </c>
      <c r="O65" s="490"/>
      <c r="P65" s="491"/>
      <c r="Q65" s="510" t="str">
        <f>IF(Campeonato=2,"",IF(Grupo=1,"",AGRUP))</f>
        <v/>
      </c>
      <c r="R65" s="511"/>
      <c r="S65" s="511"/>
      <c r="T65" s="511"/>
      <c r="U65" s="511"/>
      <c r="V65" s="511"/>
      <c r="W65" s="511"/>
      <c r="X65" s="511"/>
      <c r="Y65" s="511"/>
      <c r="Z65" s="512"/>
      <c r="AA65" s="507" t="s">
        <v>390</v>
      </c>
      <c r="AB65" s="507"/>
      <c r="AC65" s="507"/>
      <c r="AD65" s="507"/>
      <c r="AE65" s="507"/>
      <c r="AF65" s="507"/>
      <c r="AG65" s="507"/>
      <c r="AH65" s="26"/>
    </row>
    <row r="66" spans="2:34" ht="18" customHeight="1" x14ac:dyDescent="0.25">
      <c r="B66" s="136"/>
      <c r="C66" s="377"/>
      <c r="D66" s="377"/>
      <c r="E66" s="377"/>
      <c r="F66" s="377"/>
      <c r="G66" s="377"/>
      <c r="H66" s="377"/>
      <c r="I66" s="378"/>
      <c r="J66" s="266"/>
      <c r="K66" s="267"/>
      <c r="L66" s="267"/>
      <c r="M66" s="411"/>
      <c r="N66" s="267"/>
      <c r="O66" s="267"/>
      <c r="P66" s="268"/>
      <c r="Q66" s="513"/>
      <c r="R66" s="514"/>
      <c r="S66" s="514"/>
      <c r="T66" s="514"/>
      <c r="U66" s="514"/>
      <c r="V66" s="514"/>
      <c r="W66" s="514"/>
      <c r="X66" s="514"/>
      <c r="Y66" s="514"/>
      <c r="Z66" s="515"/>
      <c r="AA66" s="508"/>
      <c r="AB66" s="267"/>
      <c r="AC66" s="267"/>
      <c r="AD66" s="267"/>
      <c r="AE66" s="267"/>
      <c r="AF66" s="267"/>
      <c r="AG66" s="268"/>
      <c r="AH66" s="26"/>
    </row>
    <row r="67" spans="2:34" ht="15" customHeight="1" x14ac:dyDescent="0.25">
      <c r="B67" s="25"/>
      <c r="C67" s="540" t="s">
        <v>61</v>
      </c>
      <c r="D67" s="541"/>
      <c r="E67" s="540" t="s">
        <v>60</v>
      </c>
      <c r="F67" s="542"/>
      <c r="G67" s="542"/>
      <c r="H67" s="542"/>
      <c r="I67" s="541"/>
      <c r="J67" s="8" t="s">
        <v>112</v>
      </c>
      <c r="K67" s="2"/>
      <c r="L67" s="2"/>
      <c r="M67" s="2"/>
      <c r="N67" s="395"/>
      <c r="O67" s="395"/>
      <c r="P67" s="396"/>
      <c r="Q67" s="392" t="s">
        <v>14</v>
      </c>
      <c r="R67" s="392"/>
      <c r="S67" s="392"/>
      <c r="T67" s="392"/>
      <c r="U67" s="392"/>
      <c r="V67" s="524"/>
      <c r="W67" s="509" t="s">
        <v>116</v>
      </c>
      <c r="X67" s="392"/>
      <c r="Y67" s="392"/>
      <c r="Z67" s="393"/>
      <c r="AA67" s="391" t="s">
        <v>192</v>
      </c>
      <c r="AB67" s="392"/>
      <c r="AC67" s="392"/>
      <c r="AD67" s="392"/>
      <c r="AE67" s="392"/>
      <c r="AF67" s="392"/>
      <c r="AG67" s="393"/>
      <c r="AH67" s="26"/>
    </row>
    <row r="68" spans="2:34" ht="18" customHeight="1" x14ac:dyDescent="0.25">
      <c r="B68" s="136"/>
      <c r="C68" s="543"/>
      <c r="D68" s="401"/>
      <c r="E68" s="400"/>
      <c r="F68" s="400"/>
      <c r="G68" s="400"/>
      <c r="H68" s="400"/>
      <c r="I68" s="401"/>
      <c r="J68" s="147"/>
      <c r="K68" s="148"/>
      <c r="L68" s="148"/>
      <c r="M68" s="148"/>
      <c r="N68" s="148"/>
      <c r="O68" s="148"/>
      <c r="P68" s="149"/>
      <c r="Q68" s="229" t="str">
        <f>IF(Campeonato=2,"",IF(Grupo=1,"",' Datos de Organizadores '!Q31))</f>
        <v/>
      </c>
      <c r="R68" s="230"/>
      <c r="S68" s="230"/>
      <c r="T68" s="230"/>
      <c r="U68" s="230"/>
      <c r="V68" s="231"/>
      <c r="W68" s="494" t="str">
        <f>CLASE</f>
        <v/>
      </c>
      <c r="X68" s="495"/>
      <c r="Y68" s="495"/>
      <c r="Z68" s="496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5">
      <c r="B69" s="136"/>
      <c r="C69" s="137" t="s">
        <v>111</v>
      </c>
      <c r="D69" s="18"/>
      <c r="E69" s="18"/>
      <c r="F69" s="18"/>
      <c r="G69" s="18"/>
      <c r="H69" s="83"/>
      <c r="I69" s="80"/>
      <c r="J69" s="10" t="s">
        <v>254</v>
      </c>
      <c r="K69" s="2"/>
      <c r="L69" s="2"/>
      <c r="M69" s="2"/>
      <c r="N69" s="2"/>
      <c r="O69" s="77"/>
      <c r="P69" s="134"/>
      <c r="Q69" s="232"/>
      <c r="R69" s="233"/>
      <c r="S69" s="233"/>
      <c r="T69" s="233"/>
      <c r="U69" s="233"/>
      <c r="V69" s="234"/>
      <c r="W69" s="497"/>
      <c r="X69" s="497"/>
      <c r="Y69" s="497"/>
      <c r="Z69" s="498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5">
      <c r="B70" s="25"/>
      <c r="C70" s="504">
        <f>IF(Turbo=2,VALUE(CILINDRADA),ROUND(VALUE(CILINDRADA)*1.7,0))</f>
        <v>0</v>
      </c>
      <c r="D70" s="505"/>
      <c r="E70" s="505"/>
      <c r="F70" s="505"/>
      <c r="G70" s="505"/>
      <c r="H70" s="505"/>
      <c r="I70" s="506"/>
      <c r="J70" s="501"/>
      <c r="K70" s="502"/>
      <c r="L70" s="502"/>
      <c r="M70" s="502"/>
      <c r="N70" s="502"/>
      <c r="O70" s="502"/>
      <c r="P70" s="503"/>
      <c r="Q70" s="235"/>
      <c r="R70" s="236"/>
      <c r="S70" s="236"/>
      <c r="T70" s="236"/>
      <c r="U70" s="236"/>
      <c r="V70" s="237"/>
      <c r="W70" s="499"/>
      <c r="X70" s="499"/>
      <c r="Y70" s="499"/>
      <c r="Z70" s="500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5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20.100000000000001" hidden="1" customHeight="1" x14ac:dyDescent="0.25">
      <c r="B72" s="25"/>
      <c r="C72" s="388" t="s">
        <v>101</v>
      </c>
      <c r="D72" s="389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389"/>
      <c r="AB72" s="389"/>
      <c r="AC72" s="389"/>
      <c r="AD72" s="389"/>
      <c r="AE72" s="389"/>
      <c r="AF72" s="389"/>
      <c r="AG72" s="390"/>
      <c r="AH72" s="26"/>
    </row>
    <row r="73" spans="2:34" ht="3.75" hidden="1" customHeight="1" x14ac:dyDescent="0.25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5">
      <c r="B74" s="25"/>
      <c r="C74" s="397" t="s">
        <v>99</v>
      </c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9"/>
      <c r="AH74" s="26"/>
    </row>
    <row r="75" spans="2:34" ht="15.75" hidden="1" customHeight="1" x14ac:dyDescent="0.25">
      <c r="B75" s="25"/>
      <c r="C75" s="67" t="s">
        <v>73</v>
      </c>
      <c r="D75" s="15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2"/>
      <c r="Q75" s="371" t="s">
        <v>74</v>
      </c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3"/>
      <c r="AH75" s="26"/>
    </row>
    <row r="76" spans="2:34" ht="15.75" hidden="1" customHeight="1" x14ac:dyDescent="0.25">
      <c r="B76" s="25"/>
      <c r="C76" s="67" t="s">
        <v>75</v>
      </c>
      <c r="D76" s="15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2"/>
      <c r="Q76" s="374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6"/>
      <c r="AH76" s="26"/>
    </row>
    <row r="77" spans="2:34" ht="15.75" hidden="1" customHeight="1" x14ac:dyDescent="0.25">
      <c r="B77" s="25"/>
      <c r="C77" s="67" t="s">
        <v>76</v>
      </c>
      <c r="D77" s="15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2"/>
      <c r="Q77" s="2"/>
      <c r="R77" s="2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"/>
      <c r="AH77" s="26"/>
    </row>
    <row r="78" spans="2:34" ht="15.75" hidden="1" customHeight="1" x14ac:dyDescent="0.25">
      <c r="B78" s="25"/>
      <c r="C78" s="67" t="s">
        <v>77</v>
      </c>
      <c r="D78" s="15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2"/>
      <c r="Q78" s="2"/>
      <c r="R78" s="2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"/>
      <c r="AH78" s="26"/>
    </row>
    <row r="79" spans="2:34" ht="15.75" hidden="1" customHeight="1" x14ac:dyDescent="0.25">
      <c r="B79" s="25"/>
      <c r="C79" s="492" t="s">
        <v>78</v>
      </c>
      <c r="D79" s="493"/>
      <c r="E79" s="299"/>
      <c r="F79" s="299"/>
      <c r="G79" s="68" t="s">
        <v>5</v>
      </c>
      <c r="H79" s="69"/>
      <c r="I79" s="299"/>
      <c r="J79" s="299"/>
      <c r="K79" s="299"/>
      <c r="L79" s="299"/>
      <c r="M79" s="299"/>
      <c r="N79" s="299"/>
      <c r="O79" s="299"/>
      <c r="P79" s="406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5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20.100000000000001" customHeight="1" x14ac:dyDescent="0.25">
      <c r="B81" s="25"/>
      <c r="C81" s="385" t="s">
        <v>15</v>
      </c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7"/>
      <c r="AH81" s="26"/>
    </row>
    <row r="82" spans="2:35" ht="3" customHeight="1" x14ac:dyDescent="0.25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5">
      <c r="B83" s="25"/>
      <c r="C83" s="226" t="s">
        <v>161</v>
      </c>
      <c r="D83" s="222">
        <f>VLOOKUP(' Derechos de Inscripción '!C16,' Datos de Organizadores '!$A$3:$M$10,12)</f>
        <v>45173</v>
      </c>
      <c r="E83" s="222"/>
      <c r="F83" s="223"/>
      <c r="G83" s="293" t="s">
        <v>169</v>
      </c>
      <c r="H83" s="294"/>
      <c r="I83" s="294"/>
      <c r="J83" s="295"/>
      <c r="K83" s="251" t="s">
        <v>385</v>
      </c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3"/>
      <c r="AC83" s="534" t="s">
        <v>86</v>
      </c>
      <c r="AD83" s="535"/>
      <c r="AE83" s="535"/>
      <c r="AF83" s="535"/>
      <c r="AG83" s="536"/>
      <c r="AH83" s="26"/>
    </row>
    <row r="84" spans="2:35" ht="6" customHeight="1" x14ac:dyDescent="0.25">
      <c r="B84" s="25"/>
      <c r="C84" s="227"/>
      <c r="D84" s="224"/>
      <c r="E84" s="224"/>
      <c r="F84" s="225"/>
      <c r="G84" s="296"/>
      <c r="H84" s="297"/>
      <c r="I84" s="297"/>
      <c r="J84" s="298"/>
      <c r="K84" s="254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6"/>
      <c r="AC84" s="537"/>
      <c r="AD84" s="538"/>
      <c r="AE84" s="538"/>
      <c r="AF84" s="538"/>
      <c r="AG84" s="539"/>
      <c r="AH84" s="26"/>
    </row>
    <row r="85" spans="2:35" ht="3" hidden="1" customHeight="1" x14ac:dyDescent="0.25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5">
      <c r="B86" s="25"/>
      <c r="C86" s="213">
        <f>IF(' Datos de Organizadores '!P4=2,' Derechos de Inscripción '!J29*2,' Derechos de Inscripción '!J29)</f>
        <v>200</v>
      </c>
      <c r="D86" s="214"/>
      <c r="E86" s="214"/>
      <c r="F86" s="215"/>
      <c r="G86" s="525">
        <f>50+C86</f>
        <v>250</v>
      </c>
      <c r="H86" s="526"/>
      <c r="I86" s="526"/>
      <c r="J86" s="527"/>
      <c r="K86" s="240" t="s">
        <v>386</v>
      </c>
      <c r="L86" s="241"/>
      <c r="M86" s="242"/>
      <c r="N86" s="379">
        <v>3856</v>
      </c>
      <c r="O86" s="379"/>
      <c r="P86" s="379"/>
      <c r="Q86" s="379"/>
      <c r="R86" s="155"/>
      <c r="S86" s="155"/>
      <c r="T86" s="155"/>
      <c r="U86" s="155"/>
      <c r="V86" s="241" t="s">
        <v>387</v>
      </c>
      <c r="W86" s="241"/>
      <c r="X86" s="241"/>
      <c r="Y86" s="241"/>
      <c r="Z86" s="241"/>
      <c r="AA86" s="241"/>
      <c r="AB86" s="242"/>
      <c r="AC86" s="282"/>
      <c r="AD86" s="283"/>
      <c r="AE86" s="283"/>
      <c r="AF86" s="283"/>
      <c r="AG86" s="284"/>
      <c r="AH86" s="26"/>
    </row>
    <row r="87" spans="2:35" ht="9" customHeight="1" x14ac:dyDescent="0.25">
      <c r="B87" s="25"/>
      <c r="C87" s="216"/>
      <c r="D87" s="217"/>
      <c r="E87" s="217"/>
      <c r="F87" s="218"/>
      <c r="G87" s="528"/>
      <c r="H87" s="529"/>
      <c r="I87" s="529"/>
      <c r="J87" s="530"/>
      <c r="K87" s="240"/>
      <c r="L87" s="241"/>
      <c r="M87" s="242"/>
      <c r="N87" s="379"/>
      <c r="O87" s="379"/>
      <c r="P87" s="379"/>
      <c r="Q87" s="379"/>
      <c r="R87" s="381">
        <v>49</v>
      </c>
      <c r="S87" s="379"/>
      <c r="T87" s="379"/>
      <c r="U87" s="382"/>
      <c r="V87" s="241"/>
      <c r="W87" s="241"/>
      <c r="X87" s="241"/>
      <c r="Y87" s="241"/>
      <c r="Z87" s="241"/>
      <c r="AA87" s="241"/>
      <c r="AB87" s="242"/>
      <c r="AC87" s="285"/>
      <c r="AD87" s="286"/>
      <c r="AE87" s="286"/>
      <c r="AF87" s="286"/>
      <c r="AG87" s="287"/>
      <c r="AH87" s="26"/>
    </row>
    <row r="88" spans="2:35" ht="9" customHeight="1" x14ac:dyDescent="0.25">
      <c r="B88" s="25"/>
      <c r="C88" s="216"/>
      <c r="D88" s="217"/>
      <c r="E88" s="217"/>
      <c r="F88" s="218"/>
      <c r="G88" s="528"/>
      <c r="H88" s="529"/>
      <c r="I88" s="529"/>
      <c r="J88" s="530"/>
      <c r="K88" s="240"/>
      <c r="L88" s="241"/>
      <c r="M88" s="242"/>
      <c r="N88" s="379"/>
      <c r="O88" s="379"/>
      <c r="P88" s="379"/>
      <c r="Q88" s="379"/>
      <c r="R88" s="381"/>
      <c r="S88" s="379"/>
      <c r="T88" s="379"/>
      <c r="U88" s="382"/>
      <c r="V88" s="241"/>
      <c r="W88" s="241"/>
      <c r="X88" s="241"/>
      <c r="Y88" s="241"/>
      <c r="Z88" s="241"/>
      <c r="AA88" s="241"/>
      <c r="AB88" s="242"/>
      <c r="AC88" s="285"/>
      <c r="AD88" s="286"/>
      <c r="AE88" s="286"/>
      <c r="AF88" s="286"/>
      <c r="AG88" s="287"/>
      <c r="AH88" s="26"/>
    </row>
    <row r="89" spans="2:35" ht="18" customHeight="1" x14ac:dyDescent="0.25">
      <c r="B89" s="25"/>
      <c r="C89" s="216"/>
      <c r="D89" s="217"/>
      <c r="E89" s="217"/>
      <c r="F89" s="218"/>
      <c r="G89" s="528"/>
      <c r="H89" s="529"/>
      <c r="I89" s="529"/>
      <c r="J89" s="530"/>
      <c r="K89" s="240"/>
      <c r="L89" s="241"/>
      <c r="M89" s="242"/>
      <c r="N89" s="379"/>
      <c r="O89" s="379"/>
      <c r="P89" s="379"/>
      <c r="Q89" s="379"/>
      <c r="R89" s="381"/>
      <c r="S89" s="379"/>
      <c r="T89" s="379"/>
      <c r="U89" s="382"/>
      <c r="V89" s="241"/>
      <c r="W89" s="241"/>
      <c r="X89" s="241"/>
      <c r="Y89" s="241"/>
      <c r="Z89" s="241"/>
      <c r="AA89" s="241"/>
      <c r="AB89" s="242"/>
      <c r="AC89" s="285"/>
      <c r="AD89" s="286"/>
      <c r="AE89" s="286"/>
      <c r="AF89" s="286"/>
      <c r="AG89" s="287"/>
      <c r="AH89" s="26"/>
    </row>
    <row r="90" spans="2:35" ht="3" customHeight="1" x14ac:dyDescent="0.25">
      <c r="B90" s="25"/>
      <c r="C90" s="219"/>
      <c r="D90" s="220"/>
      <c r="E90" s="220"/>
      <c r="F90" s="221"/>
      <c r="G90" s="531"/>
      <c r="H90" s="532"/>
      <c r="I90" s="532"/>
      <c r="J90" s="533"/>
      <c r="K90" s="243"/>
      <c r="L90" s="244"/>
      <c r="M90" s="245"/>
      <c r="N90" s="380"/>
      <c r="O90" s="380"/>
      <c r="P90" s="380"/>
      <c r="Q90" s="380"/>
      <c r="R90" s="383"/>
      <c r="S90" s="380"/>
      <c r="T90" s="380"/>
      <c r="U90" s="384"/>
      <c r="V90" s="244"/>
      <c r="W90" s="244"/>
      <c r="X90" s="244"/>
      <c r="Y90" s="244"/>
      <c r="Z90" s="244"/>
      <c r="AA90" s="244"/>
      <c r="AB90" s="245"/>
      <c r="AC90" s="288"/>
      <c r="AD90" s="289"/>
      <c r="AE90" s="289"/>
      <c r="AF90" s="289"/>
      <c r="AG90" s="290"/>
      <c r="AH90" s="26"/>
    </row>
    <row r="91" spans="2:35" ht="5.25" customHeight="1" thickBot="1" x14ac:dyDescent="0.3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26"/>
    </row>
    <row r="92" spans="2:35" ht="14.1" customHeight="1" x14ac:dyDescent="0.25">
      <c r="B92" s="93"/>
      <c r="C92" s="202" t="s">
        <v>294</v>
      </c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300" t="s">
        <v>236</v>
      </c>
      <c r="S92" s="301"/>
      <c r="T92" s="301"/>
      <c r="U92" s="301"/>
      <c r="V92" s="301"/>
      <c r="W92" s="301"/>
      <c r="X92" s="301"/>
      <c r="Y92" s="302"/>
      <c r="Z92" s="278"/>
      <c r="AA92" s="278"/>
      <c r="AB92" s="278"/>
      <c r="AC92" s="278"/>
      <c r="AD92" s="278"/>
      <c r="AE92" s="278"/>
      <c r="AF92" s="278"/>
      <c r="AG92" s="279"/>
      <c r="AH92" s="94"/>
      <c r="AI92" s="108"/>
    </row>
    <row r="93" spans="2:35" ht="14.1" customHeight="1" x14ac:dyDescent="0.25">
      <c r="B93" s="25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303"/>
      <c r="S93" s="304"/>
      <c r="T93" s="304"/>
      <c r="U93" s="304"/>
      <c r="V93" s="304"/>
      <c r="W93" s="304"/>
      <c r="X93" s="304"/>
      <c r="Y93" s="305"/>
      <c r="Z93" s="280"/>
      <c r="AA93" s="280"/>
      <c r="AB93" s="280"/>
      <c r="AC93" s="280"/>
      <c r="AD93" s="280"/>
      <c r="AE93" s="280"/>
      <c r="AF93" s="280"/>
      <c r="AG93" s="281"/>
      <c r="AH93" s="26"/>
      <c r="AI93" s="108"/>
    </row>
    <row r="94" spans="2:35" ht="14.1" customHeight="1" x14ac:dyDescent="0.25">
      <c r="B94" s="25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140"/>
      <c r="S94" s="139"/>
      <c r="T94" s="139"/>
      <c r="U94" s="139"/>
      <c r="V94" s="139"/>
      <c r="W94" s="139"/>
      <c r="X94" s="139"/>
      <c r="Y94" s="141"/>
      <c r="Z94" s="280"/>
      <c r="AA94" s="280"/>
      <c r="AB94" s="280"/>
      <c r="AC94" s="280"/>
      <c r="AD94" s="280"/>
      <c r="AE94" s="280"/>
      <c r="AF94" s="280"/>
      <c r="AG94" s="281"/>
      <c r="AH94" s="26"/>
    </row>
    <row r="95" spans="2:35" ht="9.75" customHeight="1" x14ac:dyDescent="0.25">
      <c r="B95" s="25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140"/>
      <c r="S95" s="139"/>
      <c r="T95" s="139"/>
      <c r="U95" s="139"/>
      <c r="V95" s="139"/>
      <c r="W95" s="139"/>
      <c r="X95" s="139"/>
      <c r="Y95" s="141"/>
      <c r="Z95" s="280"/>
      <c r="AA95" s="280"/>
      <c r="AB95" s="280"/>
      <c r="AC95" s="280"/>
      <c r="AD95" s="280"/>
      <c r="AE95" s="280"/>
      <c r="AF95" s="280"/>
      <c r="AG95" s="281"/>
      <c r="AH95" s="26"/>
    </row>
    <row r="96" spans="2:35" ht="15" customHeight="1" x14ac:dyDescent="0.25">
      <c r="B96" s="25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140"/>
      <c r="S96" s="139"/>
      <c r="T96" s="139"/>
      <c r="U96" s="139"/>
      <c r="V96" s="139"/>
      <c r="W96" s="139"/>
      <c r="X96" s="139"/>
      <c r="Y96" s="141"/>
      <c r="Z96" s="280"/>
      <c r="AA96" s="280"/>
      <c r="AB96" s="280"/>
      <c r="AC96" s="280"/>
      <c r="AD96" s="280"/>
      <c r="AE96" s="280"/>
      <c r="AF96" s="280"/>
      <c r="AG96" s="281"/>
      <c r="AH96" s="26"/>
    </row>
    <row r="97" spans="2:35" ht="12.75" customHeight="1" x14ac:dyDescent="0.15">
      <c r="B97" s="25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140"/>
      <c r="S97" s="139"/>
      <c r="T97" s="139"/>
      <c r="U97" s="139"/>
      <c r="V97" s="139"/>
      <c r="W97" s="139"/>
      <c r="X97" s="139"/>
      <c r="Y97" s="141"/>
      <c r="Z97" s="238" t="s">
        <v>100</v>
      </c>
      <c r="AA97" s="238"/>
      <c r="AB97" s="238"/>
      <c r="AC97" s="238"/>
      <c r="AD97" s="238"/>
      <c r="AE97" s="238"/>
      <c r="AF97" s="238"/>
      <c r="AG97" s="239"/>
      <c r="AH97" s="26"/>
      <c r="AI97" s="108"/>
    </row>
    <row r="98" spans="2:35" ht="12.75" customHeight="1" thickBot="1" x14ac:dyDescent="0.2">
      <c r="B98" s="25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142"/>
      <c r="S98" s="143"/>
      <c r="T98" s="143"/>
      <c r="U98" s="143"/>
      <c r="V98" s="143"/>
      <c r="W98" s="143"/>
      <c r="X98" s="143"/>
      <c r="Y98" s="144"/>
      <c r="Z98" s="276" t="s">
        <v>196</v>
      </c>
      <c r="AA98" s="276"/>
      <c r="AB98" s="276"/>
      <c r="AC98" s="276"/>
      <c r="AD98" s="276"/>
      <c r="AE98" s="276"/>
      <c r="AF98" s="276"/>
      <c r="AG98" s="277"/>
      <c r="AH98" s="26"/>
      <c r="AI98" s="108"/>
    </row>
    <row r="99" spans="2:35" ht="5.25" customHeight="1" x14ac:dyDescent="0.25">
      <c r="B99" s="25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5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5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5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5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5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5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5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5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5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5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5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5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5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5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5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5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34700</v>
      </c>
    </row>
    <row r="116" spans="2:35" ht="11.25" customHeight="1" x14ac:dyDescent="0.25">
      <c r="B116" s="25"/>
      <c r="C116" s="2"/>
      <c r="D116" s="2"/>
      <c r="E116" s="2"/>
      <c r="F116" s="2"/>
      <c r="G116" s="343">
        <v>41291.042360185187</v>
      </c>
      <c r="H116" s="343"/>
      <c r="I116" s="343"/>
      <c r="J116" s="343"/>
      <c r="K116" s="31"/>
      <c r="L116" s="228" t="s">
        <v>109</v>
      </c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5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5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275" t="str">
        <f>L14</f>
        <v>RALLYCRONOS 2023</v>
      </c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5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5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5">
      <c r="B121" s="27"/>
      <c r="C121" s="246" t="s">
        <v>20</v>
      </c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7"/>
      <c r="V121" s="247"/>
      <c r="W121" s="247"/>
      <c r="X121" s="248"/>
      <c r="Y121" s="76"/>
      <c r="Z121" s="246" t="s">
        <v>82</v>
      </c>
      <c r="AA121" s="247"/>
      <c r="AB121" s="247"/>
      <c r="AC121" s="247"/>
      <c r="AD121" s="247"/>
      <c r="AE121" s="247"/>
      <c r="AF121" s="247"/>
      <c r="AG121" s="248"/>
      <c r="AH121" s="26"/>
    </row>
    <row r="122" spans="2:35" ht="6.75" customHeight="1" x14ac:dyDescent="0.25">
      <c r="B122" s="27"/>
      <c r="C122" s="325" t="str">
        <f>C18</f>
        <v>IX - RALLYCRONO INDAMOVIL - CIUDAD DE ENIX</v>
      </c>
      <c r="D122" s="326"/>
      <c r="E122" s="326"/>
      <c r="F122" s="326"/>
      <c r="G122" s="326"/>
      <c r="H122" s="326"/>
      <c r="I122" s="326"/>
      <c r="J122" s="326"/>
      <c r="K122" s="326"/>
      <c r="L122" s="326"/>
      <c r="M122" s="326"/>
      <c r="N122" s="326"/>
      <c r="O122" s="326"/>
      <c r="P122" s="326"/>
      <c r="Q122" s="326"/>
      <c r="R122" s="326"/>
      <c r="S122" s="326"/>
      <c r="T122" s="326"/>
      <c r="U122" s="326"/>
      <c r="V122" s="326"/>
      <c r="W122" s="326"/>
      <c r="X122" s="327"/>
      <c r="Y122" s="76"/>
      <c r="Z122" s="331">
        <f>Z18</f>
        <v>45178</v>
      </c>
      <c r="AA122" s="332"/>
      <c r="AB122" s="332"/>
      <c r="AC122" s="332"/>
      <c r="AD122" s="332"/>
      <c r="AE122" s="332"/>
      <c r="AF122" s="332"/>
      <c r="AG122" s="333"/>
      <c r="AH122" s="26"/>
    </row>
    <row r="123" spans="2:35" ht="13.5" customHeight="1" x14ac:dyDescent="0.25">
      <c r="B123" s="27"/>
      <c r="C123" s="328"/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30"/>
      <c r="Y123" s="76"/>
      <c r="Z123" s="334"/>
      <c r="AA123" s="335"/>
      <c r="AB123" s="335"/>
      <c r="AC123" s="335"/>
      <c r="AD123" s="335"/>
      <c r="AE123" s="335"/>
      <c r="AF123" s="335"/>
      <c r="AG123" s="336"/>
      <c r="AH123" s="26"/>
    </row>
    <row r="124" spans="2:35" ht="13.5" customHeight="1" thickBot="1" x14ac:dyDescent="0.3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5">
      <c r="B125" s="25"/>
      <c r="C125" s="250" t="s">
        <v>80</v>
      </c>
      <c r="D125" s="250"/>
      <c r="E125" s="250"/>
      <c r="F125" s="250"/>
      <c r="G125" s="312" t="str">
        <f>CONCATENATE(D44," ",L44," ",V44)</f>
        <v xml:space="preserve">  </v>
      </c>
      <c r="H125" s="312"/>
      <c r="I125" s="312"/>
      <c r="J125" s="312"/>
      <c r="K125" s="312"/>
      <c r="L125" s="312"/>
      <c r="M125" s="312"/>
      <c r="N125" s="312"/>
      <c r="O125" s="312"/>
      <c r="P125" s="312"/>
      <c r="Q125" s="312"/>
      <c r="R125" s="312"/>
      <c r="S125" s="312"/>
      <c r="T125" s="312"/>
      <c r="U125" s="312"/>
      <c r="V125" s="312"/>
      <c r="W125" s="312"/>
      <c r="X125" s="312"/>
      <c r="Y125" s="133"/>
      <c r="Z125" s="337" t="s">
        <v>172</v>
      </c>
      <c r="AA125" s="338"/>
      <c r="AB125" s="338"/>
      <c r="AC125" s="339"/>
      <c r="AD125" s="126"/>
      <c r="AE125" s="313" t="s">
        <v>72</v>
      </c>
      <c r="AF125" s="314"/>
      <c r="AG125" s="315"/>
      <c r="AH125" s="26"/>
    </row>
    <row r="126" spans="2:35" ht="6.75" customHeight="1" thickBot="1" x14ac:dyDescent="0.3">
      <c r="B126" s="25"/>
      <c r="C126" s="250"/>
      <c r="D126" s="250"/>
      <c r="E126" s="250"/>
      <c r="F126" s="250"/>
      <c r="G126" s="312"/>
      <c r="H126" s="312"/>
      <c r="I126" s="312"/>
      <c r="J126" s="312"/>
      <c r="K126" s="312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133"/>
      <c r="Z126" s="340"/>
      <c r="AA126" s="341"/>
      <c r="AB126" s="341"/>
      <c r="AC126" s="342"/>
      <c r="AD126" s="126"/>
      <c r="AE126" s="316"/>
      <c r="AF126" s="317"/>
      <c r="AG126" s="318"/>
      <c r="AH126" s="26"/>
    </row>
    <row r="127" spans="2:35" ht="6.75" customHeight="1" x14ac:dyDescent="0.25">
      <c r="B127" s="25"/>
      <c r="C127" s="250"/>
      <c r="D127" s="250"/>
      <c r="E127" s="250"/>
      <c r="F127" s="250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  <c r="Q127" s="312"/>
      <c r="R127" s="312"/>
      <c r="S127" s="312"/>
      <c r="T127" s="312"/>
      <c r="U127" s="312"/>
      <c r="V127" s="312"/>
      <c r="W127" s="312"/>
      <c r="X127" s="312"/>
      <c r="Y127" s="133"/>
      <c r="Z127" s="204" t="str">
        <f>CONCATENATE(Q68," ",U68)</f>
        <v xml:space="preserve"> </v>
      </c>
      <c r="AA127" s="205"/>
      <c r="AB127" s="205"/>
      <c r="AC127" s="206"/>
      <c r="AD127" s="127"/>
      <c r="AE127" s="319">
        <f>AE25</f>
        <v>0</v>
      </c>
      <c r="AF127" s="320"/>
      <c r="AG127" s="321"/>
      <c r="AH127" s="26"/>
    </row>
    <row r="128" spans="2:35" ht="6.75" customHeight="1" x14ac:dyDescent="0.25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207"/>
      <c r="AA128" s="208"/>
      <c r="AB128" s="208"/>
      <c r="AC128" s="209"/>
      <c r="AD128" s="127"/>
      <c r="AE128" s="319"/>
      <c r="AF128" s="320"/>
      <c r="AG128" s="321"/>
      <c r="AH128" s="26"/>
    </row>
    <row r="129" spans="1:36" ht="6.75" customHeight="1" x14ac:dyDescent="0.25">
      <c r="B129" s="25"/>
      <c r="C129" s="249" t="s">
        <v>155</v>
      </c>
      <c r="D129" s="249"/>
      <c r="E129" s="249"/>
      <c r="F129" s="249"/>
      <c r="G129" s="311" t="str">
        <f>CONCATENATE(C64," ",C66)</f>
        <v xml:space="preserve"> </v>
      </c>
      <c r="H129" s="311"/>
      <c r="I129" s="311"/>
      <c r="J129" s="311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  <c r="W129" s="311"/>
      <c r="X129" s="311"/>
      <c r="Y129" s="123"/>
      <c r="Z129" s="207"/>
      <c r="AA129" s="208"/>
      <c r="AB129" s="208"/>
      <c r="AC129" s="209"/>
      <c r="AD129" s="127"/>
      <c r="AE129" s="319"/>
      <c r="AF129" s="320"/>
      <c r="AG129" s="321"/>
      <c r="AH129" s="26"/>
    </row>
    <row r="130" spans="1:36" ht="6.75" customHeight="1" x14ac:dyDescent="0.25">
      <c r="B130" s="25"/>
      <c r="C130" s="249"/>
      <c r="D130" s="249"/>
      <c r="E130" s="249"/>
      <c r="F130" s="249"/>
      <c r="G130" s="311"/>
      <c r="H130" s="311"/>
      <c r="I130" s="311"/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1"/>
      <c r="X130" s="311"/>
      <c r="Y130" s="123"/>
      <c r="Z130" s="207"/>
      <c r="AA130" s="208"/>
      <c r="AB130" s="208"/>
      <c r="AC130" s="209"/>
      <c r="AD130" s="127"/>
      <c r="AE130" s="319"/>
      <c r="AF130" s="320"/>
      <c r="AG130" s="321"/>
      <c r="AH130" s="26"/>
    </row>
    <row r="131" spans="1:36" ht="6" customHeight="1" x14ac:dyDescent="0.25">
      <c r="B131" s="25"/>
      <c r="C131" s="249"/>
      <c r="D131" s="249"/>
      <c r="E131" s="249"/>
      <c r="F131" s="249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123"/>
      <c r="Z131" s="207"/>
      <c r="AA131" s="208"/>
      <c r="AB131" s="208"/>
      <c r="AC131" s="209"/>
      <c r="AD131" s="127"/>
      <c r="AE131" s="319"/>
      <c r="AF131" s="320"/>
      <c r="AG131" s="321"/>
      <c r="AH131" s="26"/>
    </row>
    <row r="132" spans="1:36" ht="6" customHeight="1" thickBot="1" x14ac:dyDescent="0.3">
      <c r="B132" s="25"/>
      <c r="C132" s="249"/>
      <c r="D132" s="249"/>
      <c r="E132" s="249"/>
      <c r="F132" s="249"/>
      <c r="G132" s="311"/>
      <c r="H132" s="311"/>
      <c r="I132" s="311"/>
      <c r="J132" s="311"/>
      <c r="K132" s="311"/>
      <c r="L132" s="311"/>
      <c r="M132" s="311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311"/>
      <c r="Y132" s="132"/>
      <c r="Z132" s="210"/>
      <c r="AA132" s="211"/>
      <c r="AB132" s="211"/>
      <c r="AC132" s="212"/>
      <c r="AD132" s="127"/>
      <c r="AE132" s="322"/>
      <c r="AF132" s="323"/>
      <c r="AG132" s="324"/>
      <c r="AH132" s="26"/>
    </row>
    <row r="133" spans="1:36" ht="5.25" customHeight="1" x14ac:dyDescent="0.25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5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5">
      <c r="A135" s="95"/>
      <c r="B135" s="25"/>
      <c r="C135" s="200" t="s">
        <v>122</v>
      </c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6"/>
    </row>
    <row r="136" spans="1:36" ht="3" customHeight="1" x14ac:dyDescent="0.25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5">
      <c r="A137" s="95"/>
      <c r="B137" s="25"/>
      <c r="C137" s="308" t="s">
        <v>124</v>
      </c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26"/>
    </row>
    <row r="138" spans="1:36" ht="12" customHeight="1" x14ac:dyDescent="0.25">
      <c r="A138" s="95"/>
      <c r="B138" s="25"/>
      <c r="C138" s="107"/>
      <c r="D138" s="547" t="s">
        <v>186</v>
      </c>
      <c r="E138" s="547"/>
      <c r="F138" s="547"/>
      <c r="G138" s="547"/>
      <c r="H138" s="547"/>
      <c r="I138" s="547"/>
      <c r="J138" s="547"/>
      <c r="K138" s="547"/>
      <c r="L138" s="547"/>
      <c r="M138" s="547"/>
      <c r="N138" s="547"/>
      <c r="O138" s="547"/>
      <c r="P138" s="547"/>
      <c r="Q138" s="547"/>
      <c r="R138" s="547"/>
      <c r="S138" s="547"/>
      <c r="T138" s="547"/>
      <c r="U138" s="547"/>
      <c r="V138" s="547"/>
      <c r="W138" s="547"/>
      <c r="X138" s="547"/>
      <c r="Y138" s="547"/>
      <c r="Z138" s="547"/>
      <c r="AA138" s="547"/>
      <c r="AB138" s="547"/>
      <c r="AC138" s="547"/>
      <c r="AD138" s="547"/>
      <c r="AE138" s="547"/>
      <c r="AF138" s="547"/>
      <c r="AG138" s="107"/>
      <c r="AH138" s="26"/>
    </row>
    <row r="139" spans="1:36" ht="15" customHeight="1" x14ac:dyDescent="0.2">
      <c r="A139" s="95"/>
      <c r="B139" s="25"/>
      <c r="C139" s="544" t="s">
        <v>125</v>
      </c>
      <c r="D139" s="545"/>
      <c r="E139" s="545"/>
      <c r="F139" s="545"/>
      <c r="G139" s="545"/>
      <c r="H139" s="545"/>
      <c r="I139" s="545"/>
      <c r="J139" s="545"/>
      <c r="K139" s="545"/>
      <c r="L139" s="545"/>
      <c r="M139" s="545"/>
      <c r="N139" s="545"/>
      <c r="O139" s="545"/>
      <c r="P139" s="546"/>
      <c r="Q139" s="353" t="s">
        <v>80</v>
      </c>
      <c r="R139" s="354"/>
      <c r="S139" s="354"/>
      <c r="T139" s="354"/>
      <c r="U139" s="354"/>
      <c r="V139" s="354"/>
      <c r="W139" s="354"/>
      <c r="X139" s="354"/>
      <c r="Y139" s="355"/>
      <c r="Z139" s="356" t="s">
        <v>118</v>
      </c>
      <c r="AA139" s="357"/>
      <c r="AB139" s="357"/>
      <c r="AC139" s="357"/>
      <c r="AD139" s="357"/>
      <c r="AE139" s="357"/>
      <c r="AF139" s="357"/>
      <c r="AG139" s="358"/>
      <c r="AH139" s="26"/>
    </row>
    <row r="140" spans="1:36" ht="15" customHeight="1" x14ac:dyDescent="0.25">
      <c r="A140" s="95"/>
      <c r="B140" s="25"/>
      <c r="C140" s="257" t="s">
        <v>171</v>
      </c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9"/>
      <c r="Q140" s="519" t="s">
        <v>164</v>
      </c>
      <c r="R140" s="520"/>
      <c r="S140" s="264"/>
      <c r="T140" s="264"/>
      <c r="U140" s="264"/>
      <c r="V140" s="264"/>
      <c r="W140" s="264"/>
      <c r="X140" s="264"/>
      <c r="Y140" s="265"/>
      <c r="Z140" s="519" t="s">
        <v>164</v>
      </c>
      <c r="AA140" s="520"/>
      <c r="AB140" s="264"/>
      <c r="AC140" s="264"/>
      <c r="AD140" s="264"/>
      <c r="AE140" s="264"/>
      <c r="AF140" s="264"/>
      <c r="AG140" s="265"/>
      <c r="AH140" s="26"/>
    </row>
    <row r="141" spans="1:36" ht="15" customHeight="1" x14ac:dyDescent="0.25">
      <c r="A141" s="95"/>
      <c r="B141" s="25"/>
      <c r="C141" s="257" t="s">
        <v>165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9"/>
      <c r="Q141" s="260" t="s">
        <v>123</v>
      </c>
      <c r="R141" s="261"/>
      <c r="S141" s="261"/>
      <c r="T141" s="261"/>
      <c r="U141" s="261"/>
      <c r="V141" s="261"/>
      <c r="W141" s="261"/>
      <c r="X141" s="261"/>
      <c r="Y141" s="262"/>
      <c r="Z141" s="263" t="s">
        <v>123</v>
      </c>
      <c r="AA141" s="264"/>
      <c r="AB141" s="264"/>
      <c r="AC141" s="264"/>
      <c r="AD141" s="264"/>
      <c r="AE141" s="264"/>
      <c r="AF141" s="264"/>
      <c r="AG141" s="265"/>
      <c r="AH141" s="26"/>
    </row>
    <row r="142" spans="1:36" ht="15" customHeight="1" x14ac:dyDescent="0.25">
      <c r="A142" s="95"/>
      <c r="B142" s="25"/>
      <c r="C142" s="257" t="s">
        <v>166</v>
      </c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9"/>
      <c r="Q142" s="260" t="s">
        <v>123</v>
      </c>
      <c r="R142" s="261"/>
      <c r="S142" s="261"/>
      <c r="T142" s="261"/>
      <c r="U142" s="261"/>
      <c r="V142" s="261"/>
      <c r="W142" s="261"/>
      <c r="X142" s="261"/>
      <c r="Y142" s="262"/>
      <c r="Z142" s="263" t="s">
        <v>123</v>
      </c>
      <c r="AA142" s="264"/>
      <c r="AB142" s="264"/>
      <c r="AC142" s="264"/>
      <c r="AD142" s="264"/>
      <c r="AE142" s="264"/>
      <c r="AF142" s="264"/>
      <c r="AG142" s="265"/>
      <c r="AH142" s="26"/>
    </row>
    <row r="143" spans="1:36" ht="15" customHeight="1" x14ac:dyDescent="0.25">
      <c r="A143" s="95"/>
      <c r="B143" s="25"/>
      <c r="C143" s="257" t="s">
        <v>167</v>
      </c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9"/>
      <c r="Q143" s="260" t="s">
        <v>123</v>
      </c>
      <c r="R143" s="261"/>
      <c r="S143" s="261"/>
      <c r="T143" s="261"/>
      <c r="U143" s="261"/>
      <c r="V143" s="261"/>
      <c r="W143" s="261"/>
      <c r="X143" s="261"/>
      <c r="Y143" s="262"/>
      <c r="Z143" s="263" t="s">
        <v>123</v>
      </c>
      <c r="AA143" s="264"/>
      <c r="AB143" s="264"/>
      <c r="AC143" s="264"/>
      <c r="AD143" s="264"/>
      <c r="AE143" s="264"/>
      <c r="AF143" s="264"/>
      <c r="AG143" s="265"/>
      <c r="AH143" s="26"/>
    </row>
    <row r="144" spans="1:36" customFormat="1" ht="6" customHeight="1" x14ac:dyDescent="0.25">
      <c r="A144" s="95"/>
      <c r="B144" s="128"/>
      <c r="AH144" s="129"/>
      <c r="AI144" s="49"/>
      <c r="AJ144" s="49"/>
    </row>
    <row r="145" spans="1:36" ht="15" customHeight="1" x14ac:dyDescent="0.25">
      <c r="A145" s="95"/>
      <c r="B145" s="25"/>
      <c r="C145" s="344" t="s">
        <v>344</v>
      </c>
      <c r="D145" s="345"/>
      <c r="E145" s="345"/>
      <c r="F145" s="345"/>
      <c r="G145" s="345"/>
      <c r="H145" s="345"/>
      <c r="I145" s="345"/>
      <c r="J145" s="345"/>
      <c r="K145" s="345"/>
      <c r="L145" s="346"/>
      <c r="M145" s="309" t="s">
        <v>126</v>
      </c>
      <c r="N145" s="309"/>
      <c r="O145" s="309"/>
      <c r="P145" s="309"/>
      <c r="Q145" s="263"/>
      <c r="R145" s="264"/>
      <c r="S145" s="264"/>
      <c r="T145" s="264"/>
      <c r="U145" s="264"/>
      <c r="V145" s="264"/>
      <c r="W145" s="264"/>
      <c r="X145" s="264"/>
      <c r="Y145" s="265"/>
      <c r="Z145" s="263"/>
      <c r="AA145" s="264"/>
      <c r="AB145" s="264"/>
      <c r="AC145" s="264"/>
      <c r="AD145" s="264"/>
      <c r="AE145" s="264"/>
      <c r="AF145" s="264"/>
      <c r="AG145" s="265"/>
      <c r="AH145" s="26"/>
    </row>
    <row r="146" spans="1:36" ht="15" customHeight="1" x14ac:dyDescent="0.25">
      <c r="A146" s="95"/>
      <c r="B146" s="25"/>
      <c r="C146" s="347"/>
      <c r="D146" s="348"/>
      <c r="E146" s="348"/>
      <c r="F146" s="348"/>
      <c r="G146" s="348"/>
      <c r="H146" s="348"/>
      <c r="I146" s="348"/>
      <c r="J146" s="348"/>
      <c r="K146" s="348"/>
      <c r="L146" s="349"/>
      <c r="M146" s="309" t="s">
        <v>58</v>
      </c>
      <c r="N146" s="309"/>
      <c r="O146" s="309"/>
      <c r="P146" s="309"/>
      <c r="Q146" s="263"/>
      <c r="R146" s="264"/>
      <c r="S146" s="264"/>
      <c r="T146" s="264"/>
      <c r="U146" s="264"/>
      <c r="V146" s="264"/>
      <c r="W146" s="264"/>
      <c r="X146" s="264"/>
      <c r="Y146" s="265"/>
      <c r="Z146" s="263"/>
      <c r="AA146" s="264"/>
      <c r="AB146" s="264"/>
      <c r="AC146" s="264"/>
      <c r="AD146" s="264"/>
      <c r="AE146" s="264"/>
      <c r="AF146" s="264"/>
      <c r="AG146" s="265"/>
      <c r="AH146" s="26"/>
    </row>
    <row r="147" spans="1:36" ht="15" customHeight="1" x14ac:dyDescent="0.25">
      <c r="A147" s="95"/>
      <c r="B147" s="25"/>
      <c r="C147" s="350"/>
      <c r="D147" s="351"/>
      <c r="E147" s="351"/>
      <c r="F147" s="351"/>
      <c r="G147" s="351"/>
      <c r="H147" s="351"/>
      <c r="I147" s="351"/>
      <c r="J147" s="351"/>
      <c r="K147" s="351"/>
      <c r="L147" s="352"/>
      <c r="M147" s="309" t="s">
        <v>59</v>
      </c>
      <c r="N147" s="309"/>
      <c r="O147" s="309"/>
      <c r="P147" s="309"/>
      <c r="Q147" s="263"/>
      <c r="R147" s="264"/>
      <c r="S147" s="264"/>
      <c r="T147" s="264"/>
      <c r="U147" s="264"/>
      <c r="V147" s="264"/>
      <c r="W147" s="264"/>
      <c r="X147" s="264"/>
      <c r="Y147" s="265"/>
      <c r="Z147" s="263"/>
      <c r="AA147" s="264"/>
      <c r="AB147" s="264"/>
      <c r="AC147" s="264"/>
      <c r="AD147" s="264"/>
      <c r="AE147" s="264"/>
      <c r="AF147" s="264"/>
      <c r="AG147" s="265"/>
      <c r="AH147" s="26"/>
    </row>
    <row r="148" spans="1:36" customFormat="1" ht="6" customHeight="1" x14ac:dyDescent="0.25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5">
      <c r="A149" s="95"/>
      <c r="B149" s="25"/>
      <c r="C149" s="548" t="s">
        <v>345</v>
      </c>
      <c r="D149" s="549"/>
      <c r="E149" s="549"/>
      <c r="F149" s="549"/>
      <c r="G149" s="549"/>
      <c r="H149" s="549"/>
      <c r="I149" s="549"/>
      <c r="J149" s="549"/>
      <c r="K149" s="549"/>
      <c r="L149" s="550"/>
      <c r="M149" s="309" t="s">
        <v>126</v>
      </c>
      <c r="N149" s="309"/>
      <c r="O149" s="309"/>
      <c r="P149" s="309"/>
      <c r="Q149" s="263"/>
      <c r="R149" s="264"/>
      <c r="S149" s="264"/>
      <c r="T149" s="264"/>
      <c r="U149" s="264"/>
      <c r="V149" s="264"/>
      <c r="W149" s="264"/>
      <c r="X149" s="264"/>
      <c r="Y149" s="265"/>
      <c r="Z149" s="263"/>
      <c r="AA149" s="264"/>
      <c r="AB149" s="264"/>
      <c r="AC149" s="264"/>
      <c r="AD149" s="264"/>
      <c r="AE149" s="264"/>
      <c r="AF149" s="264"/>
      <c r="AG149" s="265"/>
      <c r="AH149" s="26"/>
    </row>
    <row r="150" spans="1:36" ht="15" customHeight="1" x14ac:dyDescent="0.25">
      <c r="A150" s="95"/>
      <c r="B150" s="25"/>
      <c r="C150" s="551"/>
      <c r="D150" s="552"/>
      <c r="E150" s="552"/>
      <c r="F150" s="552"/>
      <c r="G150" s="552"/>
      <c r="H150" s="552"/>
      <c r="I150" s="552"/>
      <c r="J150" s="552"/>
      <c r="K150" s="552"/>
      <c r="L150" s="553"/>
      <c r="M150" s="309" t="s">
        <v>58</v>
      </c>
      <c r="N150" s="309"/>
      <c r="O150" s="309"/>
      <c r="P150" s="309"/>
      <c r="Q150" s="263"/>
      <c r="R150" s="264"/>
      <c r="S150" s="264"/>
      <c r="T150" s="264"/>
      <c r="U150" s="264"/>
      <c r="V150" s="264"/>
      <c r="W150" s="264"/>
      <c r="X150" s="264"/>
      <c r="Y150" s="265"/>
      <c r="Z150" s="263"/>
      <c r="AA150" s="264"/>
      <c r="AB150" s="264"/>
      <c r="AC150" s="264"/>
      <c r="AD150" s="264"/>
      <c r="AE150" s="264"/>
      <c r="AF150" s="264"/>
      <c r="AG150" s="265"/>
      <c r="AH150" s="26"/>
    </row>
    <row r="151" spans="1:36" ht="15" customHeight="1" x14ac:dyDescent="0.25">
      <c r="A151" s="95"/>
      <c r="B151" s="25"/>
      <c r="C151" s="554"/>
      <c r="D151" s="555"/>
      <c r="E151" s="555"/>
      <c r="F151" s="555"/>
      <c r="G151" s="555"/>
      <c r="H151" s="555"/>
      <c r="I151" s="555"/>
      <c r="J151" s="555"/>
      <c r="K151" s="555"/>
      <c r="L151" s="556"/>
      <c r="M151" s="309" t="s">
        <v>59</v>
      </c>
      <c r="N151" s="309"/>
      <c r="O151" s="309"/>
      <c r="P151" s="309"/>
      <c r="Q151" s="263"/>
      <c r="R151" s="264"/>
      <c r="S151" s="264"/>
      <c r="T151" s="264"/>
      <c r="U151" s="264"/>
      <c r="V151" s="264"/>
      <c r="W151" s="264"/>
      <c r="X151" s="264"/>
      <c r="Y151" s="265"/>
      <c r="Z151" s="263"/>
      <c r="AA151" s="264"/>
      <c r="AB151" s="264"/>
      <c r="AC151" s="264"/>
      <c r="AD151" s="264"/>
      <c r="AE151" s="264"/>
      <c r="AF151" s="264"/>
      <c r="AG151" s="265"/>
      <c r="AH151" s="26"/>
    </row>
    <row r="152" spans="1:36" ht="15" customHeight="1" x14ac:dyDescent="0.25">
      <c r="A152" s="95"/>
      <c r="B152" s="25"/>
      <c r="C152" s="559" t="s">
        <v>127</v>
      </c>
      <c r="D152" s="559"/>
      <c r="E152" s="559"/>
      <c r="F152" s="559"/>
      <c r="G152" s="559"/>
      <c r="H152" s="559"/>
      <c r="I152" s="559"/>
      <c r="J152" s="559"/>
      <c r="K152" s="559"/>
      <c r="L152" s="559"/>
      <c r="M152" s="309" t="s">
        <v>126</v>
      </c>
      <c r="N152" s="309"/>
      <c r="O152" s="309"/>
      <c r="P152" s="309"/>
      <c r="Q152" s="263"/>
      <c r="R152" s="264"/>
      <c r="S152" s="264"/>
      <c r="T152" s="264"/>
      <c r="U152" s="264"/>
      <c r="V152" s="264"/>
      <c r="W152" s="264"/>
      <c r="X152" s="264"/>
      <c r="Y152" s="265"/>
      <c r="Z152" s="263"/>
      <c r="AA152" s="264"/>
      <c r="AB152" s="264"/>
      <c r="AC152" s="264"/>
      <c r="AD152" s="264"/>
      <c r="AE152" s="264"/>
      <c r="AF152" s="264"/>
      <c r="AG152" s="265"/>
      <c r="AH152" s="26"/>
    </row>
    <row r="153" spans="1:36" customFormat="1" ht="6" customHeight="1" x14ac:dyDescent="0.25">
      <c r="A153" s="95"/>
      <c r="B153" s="128"/>
      <c r="AH153" s="129"/>
      <c r="AI153" s="49"/>
      <c r="AJ153" s="49"/>
    </row>
    <row r="154" spans="1:36" ht="15" customHeight="1" x14ac:dyDescent="0.25">
      <c r="A154" s="95"/>
      <c r="B154" s="25"/>
      <c r="C154" s="557" t="s">
        <v>128</v>
      </c>
      <c r="D154" s="558"/>
      <c r="E154" s="558"/>
      <c r="F154" s="558"/>
      <c r="G154" s="558"/>
      <c r="H154" s="558"/>
      <c r="I154" s="558"/>
      <c r="J154" s="558"/>
      <c r="K154" s="558"/>
      <c r="L154" s="558"/>
      <c r="M154" s="558"/>
      <c r="N154" s="558"/>
      <c r="O154" s="558"/>
      <c r="P154" s="558"/>
      <c r="Q154" s="558"/>
      <c r="R154" s="558"/>
      <c r="S154" s="558"/>
      <c r="T154" s="558"/>
      <c r="U154" s="558"/>
      <c r="V154" s="558"/>
      <c r="W154" s="558"/>
      <c r="X154" s="558"/>
      <c r="Y154" s="558"/>
      <c r="Z154" s="558"/>
      <c r="AA154" s="558"/>
      <c r="AB154" s="558"/>
      <c r="AC154" s="558"/>
      <c r="AD154" s="558"/>
      <c r="AE154" s="558"/>
      <c r="AF154" s="558"/>
      <c r="AG154" s="558"/>
      <c r="AH154" s="26"/>
    </row>
    <row r="155" spans="1:36" customFormat="1" ht="6" customHeight="1" x14ac:dyDescent="0.25">
      <c r="A155" s="95"/>
      <c r="B155" s="128"/>
      <c r="AH155" s="129"/>
      <c r="AI155" s="49"/>
      <c r="AJ155" s="49"/>
    </row>
    <row r="156" spans="1:36" ht="15" customHeight="1" x14ac:dyDescent="0.25">
      <c r="A156" s="95"/>
      <c r="B156" s="25"/>
      <c r="C156" s="566" t="s">
        <v>129</v>
      </c>
      <c r="D156" s="567"/>
      <c r="E156" s="568"/>
      <c r="F156" s="566" t="s">
        <v>80</v>
      </c>
      <c r="G156" s="567"/>
      <c r="H156" s="567"/>
      <c r="I156" s="567"/>
      <c r="J156" s="567"/>
      <c r="K156" s="568"/>
      <c r="L156" s="566" t="s">
        <v>118</v>
      </c>
      <c r="M156" s="567"/>
      <c r="N156" s="567"/>
      <c r="O156" s="567"/>
      <c r="P156" s="568"/>
      <c r="Q156" s="566" t="s">
        <v>130</v>
      </c>
      <c r="R156" s="567"/>
      <c r="S156" s="567"/>
      <c r="T156" s="567"/>
      <c r="U156" s="568"/>
      <c r="V156" s="566" t="s">
        <v>80</v>
      </c>
      <c r="W156" s="567"/>
      <c r="X156" s="567"/>
      <c r="Y156" s="567"/>
      <c r="Z156" s="567"/>
      <c r="AA156" s="568"/>
      <c r="AB156" s="566" t="s">
        <v>118</v>
      </c>
      <c r="AC156" s="567"/>
      <c r="AD156" s="567"/>
      <c r="AE156" s="567"/>
      <c r="AF156" s="567"/>
      <c r="AG156" s="568"/>
      <c r="AH156" s="26"/>
    </row>
    <row r="157" spans="1:36" ht="15" customHeight="1" x14ac:dyDescent="0.25">
      <c r="B157" s="25"/>
      <c r="C157" s="560" t="s">
        <v>131</v>
      </c>
      <c r="D157" s="561"/>
      <c r="E157" s="562"/>
      <c r="F157" s="263"/>
      <c r="G157" s="264"/>
      <c r="H157" s="264"/>
      <c r="I157" s="264"/>
      <c r="J157" s="264"/>
      <c r="K157" s="265"/>
      <c r="L157" s="263"/>
      <c r="M157" s="264"/>
      <c r="N157" s="264"/>
      <c r="O157" s="264"/>
      <c r="P157" s="264"/>
      <c r="Q157" s="560" t="s">
        <v>131</v>
      </c>
      <c r="R157" s="561"/>
      <c r="S157" s="561"/>
      <c r="T157" s="561"/>
      <c r="U157" s="562"/>
      <c r="V157" s="263"/>
      <c r="W157" s="264"/>
      <c r="X157" s="264"/>
      <c r="Y157" s="264"/>
      <c r="Z157" s="264"/>
      <c r="AA157" s="265"/>
      <c r="AB157" s="263"/>
      <c r="AC157" s="264"/>
      <c r="AD157" s="264"/>
      <c r="AE157" s="264"/>
      <c r="AF157" s="264"/>
      <c r="AG157" s="265"/>
      <c r="AH157" s="26"/>
    </row>
    <row r="158" spans="1:36" ht="15" customHeight="1" x14ac:dyDescent="0.25">
      <c r="B158" s="25"/>
      <c r="C158" s="560" t="s">
        <v>126</v>
      </c>
      <c r="D158" s="561"/>
      <c r="E158" s="562"/>
      <c r="F158" s="263"/>
      <c r="G158" s="264"/>
      <c r="H158" s="264"/>
      <c r="I158" s="264"/>
      <c r="J158" s="264"/>
      <c r="K158" s="265"/>
      <c r="L158" s="263"/>
      <c r="M158" s="264"/>
      <c r="N158" s="264"/>
      <c r="O158" s="264"/>
      <c r="P158" s="265"/>
      <c r="Q158" s="560" t="s">
        <v>126</v>
      </c>
      <c r="R158" s="561"/>
      <c r="S158" s="561"/>
      <c r="T158" s="561"/>
      <c r="U158" s="562"/>
      <c r="V158" s="263"/>
      <c r="W158" s="264"/>
      <c r="X158" s="264"/>
      <c r="Y158" s="264"/>
      <c r="Z158" s="264"/>
      <c r="AA158" s="265"/>
      <c r="AB158" s="263"/>
      <c r="AC158" s="264"/>
      <c r="AD158" s="264"/>
      <c r="AE158" s="264"/>
      <c r="AF158" s="264"/>
      <c r="AG158" s="265"/>
      <c r="AH158" s="26"/>
    </row>
    <row r="159" spans="1:36" ht="15" customHeight="1" x14ac:dyDescent="0.25">
      <c r="B159" s="25"/>
      <c r="C159" s="560" t="s">
        <v>58</v>
      </c>
      <c r="D159" s="561"/>
      <c r="E159" s="562"/>
      <c r="F159" s="263"/>
      <c r="G159" s="264"/>
      <c r="H159" s="264"/>
      <c r="I159" s="264"/>
      <c r="J159" s="264"/>
      <c r="K159" s="265"/>
      <c r="L159" s="263"/>
      <c r="M159" s="264"/>
      <c r="N159" s="264"/>
      <c r="O159" s="264"/>
      <c r="P159" s="265"/>
      <c r="Q159" s="560" t="s">
        <v>132</v>
      </c>
      <c r="R159" s="561"/>
      <c r="S159" s="561"/>
      <c r="T159" s="561"/>
      <c r="U159" s="562"/>
      <c r="V159" s="263"/>
      <c r="W159" s="264"/>
      <c r="X159" s="264"/>
      <c r="Y159" s="264"/>
      <c r="Z159" s="264"/>
      <c r="AA159" s="265"/>
      <c r="AB159" s="263"/>
      <c r="AC159" s="264"/>
      <c r="AD159" s="264"/>
      <c r="AE159" s="264"/>
      <c r="AF159" s="264"/>
      <c r="AG159" s="265"/>
      <c r="AH159" s="26"/>
    </row>
    <row r="160" spans="1:36" ht="15" customHeight="1" x14ac:dyDescent="0.25">
      <c r="B160" s="25"/>
      <c r="C160" s="560" t="s">
        <v>133</v>
      </c>
      <c r="D160" s="561"/>
      <c r="E160" s="562"/>
      <c r="F160" s="263"/>
      <c r="G160" s="264"/>
      <c r="H160" s="264"/>
      <c r="I160" s="264"/>
      <c r="J160" s="264"/>
      <c r="K160" s="265"/>
      <c r="L160" s="263"/>
      <c r="M160" s="264"/>
      <c r="N160" s="264"/>
      <c r="O160" s="264"/>
      <c r="P160" s="265"/>
      <c r="Q160" s="563"/>
      <c r="R160" s="564"/>
      <c r="S160" s="564"/>
      <c r="T160" s="564"/>
      <c r="U160" s="565"/>
      <c r="V160" s="263"/>
      <c r="W160" s="264"/>
      <c r="X160" s="264"/>
      <c r="Y160" s="264"/>
      <c r="Z160" s="264"/>
      <c r="AA160" s="265"/>
      <c r="AB160" s="263"/>
      <c r="AC160" s="264"/>
      <c r="AD160" s="264"/>
      <c r="AE160" s="264"/>
      <c r="AF160" s="264"/>
      <c r="AG160" s="265"/>
      <c r="AH160" s="26"/>
    </row>
    <row r="161" spans="1:36" customFormat="1" ht="6" customHeight="1" x14ac:dyDescent="0.25">
      <c r="A161" s="95"/>
      <c r="B161" s="128"/>
      <c r="AH161" s="129"/>
      <c r="AI161" s="49"/>
      <c r="AJ161" s="49"/>
    </row>
    <row r="162" spans="1:36" ht="15" customHeight="1" x14ac:dyDescent="0.25">
      <c r="A162" s="95"/>
      <c r="B162" s="25"/>
      <c r="C162" s="574" t="s">
        <v>134</v>
      </c>
      <c r="D162" s="575"/>
      <c r="E162" s="575"/>
      <c r="F162" s="575"/>
      <c r="G162" s="575"/>
      <c r="H162" s="575"/>
      <c r="I162" s="575"/>
      <c r="J162" s="575"/>
      <c r="K162" s="575"/>
      <c r="L162" s="576"/>
      <c r="M162" s="560" t="s">
        <v>136</v>
      </c>
      <c r="N162" s="561"/>
      <c r="O162" s="561"/>
      <c r="P162" s="562"/>
      <c r="Q162" s="560" t="s">
        <v>131</v>
      </c>
      <c r="R162" s="561"/>
      <c r="S162" s="561"/>
      <c r="T162" s="561"/>
      <c r="U162" s="562"/>
      <c r="V162" s="263"/>
      <c r="W162" s="264"/>
      <c r="X162" s="265"/>
      <c r="Y162" s="560" t="s">
        <v>141</v>
      </c>
      <c r="Z162" s="561"/>
      <c r="AA162" s="561"/>
      <c r="AB162" s="562"/>
      <c r="AC162" s="263"/>
      <c r="AD162" s="264"/>
      <c r="AE162" s="264"/>
      <c r="AF162" s="264"/>
      <c r="AG162" s="265"/>
      <c r="AH162" s="26"/>
    </row>
    <row r="163" spans="1:36" ht="15" customHeight="1" x14ac:dyDescent="0.25">
      <c r="A163" s="95"/>
      <c r="B163" s="25"/>
      <c r="C163" s="577"/>
      <c r="D163" s="578"/>
      <c r="E163" s="578"/>
      <c r="F163" s="578"/>
      <c r="G163" s="578"/>
      <c r="H163" s="578"/>
      <c r="I163" s="578"/>
      <c r="J163" s="578"/>
      <c r="K163" s="578"/>
      <c r="L163" s="579"/>
      <c r="M163" s="560" t="s">
        <v>135</v>
      </c>
      <c r="N163" s="561"/>
      <c r="O163" s="561"/>
      <c r="P163" s="562"/>
      <c r="Q163" s="560" t="s">
        <v>137</v>
      </c>
      <c r="R163" s="561"/>
      <c r="S163" s="561"/>
      <c r="T163" s="561"/>
      <c r="U163" s="562"/>
      <c r="V163" s="263"/>
      <c r="W163" s="264"/>
      <c r="X163" s="265"/>
      <c r="Y163" s="571" t="s">
        <v>138</v>
      </c>
      <c r="Z163" s="572"/>
      <c r="AA163" s="572"/>
      <c r="AB163" s="572"/>
      <c r="AC163" s="572"/>
      <c r="AD163" s="572"/>
      <c r="AE163" s="572"/>
      <c r="AF163" s="572"/>
      <c r="AG163" s="573"/>
      <c r="AH163" s="26"/>
    </row>
    <row r="164" spans="1:36" customFormat="1" ht="6" customHeight="1" x14ac:dyDescent="0.25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5">
      <c r="A165" s="95"/>
      <c r="B165" s="25"/>
      <c r="C165" s="353" t="s">
        <v>139</v>
      </c>
      <c r="D165" s="354"/>
      <c r="E165" s="354"/>
      <c r="F165" s="354"/>
      <c r="G165" s="354"/>
      <c r="H165" s="354"/>
      <c r="I165" s="354"/>
      <c r="J165" s="354"/>
      <c r="K165" s="354"/>
      <c r="L165" s="355"/>
      <c r="M165" s="309" t="s">
        <v>126</v>
      </c>
      <c r="N165" s="309"/>
      <c r="O165" s="309"/>
      <c r="P165" s="309"/>
      <c r="Q165" s="263"/>
      <c r="R165" s="264"/>
      <c r="S165" s="264"/>
      <c r="T165" s="264"/>
      <c r="U165" s="264"/>
      <c r="V165" s="264"/>
      <c r="W165" s="264"/>
      <c r="X165" s="265"/>
      <c r="Y165" s="560" t="s">
        <v>197</v>
      </c>
      <c r="Z165" s="561"/>
      <c r="AA165" s="561"/>
      <c r="AB165" s="562"/>
      <c r="AC165" s="263"/>
      <c r="AD165" s="264"/>
      <c r="AE165" s="264"/>
      <c r="AF165" s="264"/>
      <c r="AG165" s="265"/>
      <c r="AH165" s="26"/>
    </row>
    <row r="166" spans="1:36" customFormat="1" ht="6" customHeight="1" x14ac:dyDescent="0.25">
      <c r="A166" s="95"/>
      <c r="B166" s="128"/>
      <c r="AH166" s="129"/>
      <c r="AI166" s="49"/>
      <c r="AJ166" s="49"/>
    </row>
    <row r="167" spans="1:36" ht="15" customHeight="1" x14ac:dyDescent="0.25">
      <c r="A167" s="95"/>
      <c r="B167" s="25"/>
      <c r="C167" s="569" t="s">
        <v>140</v>
      </c>
      <c r="D167" s="570"/>
      <c r="E167" s="570"/>
      <c r="F167" s="570"/>
      <c r="G167" s="570"/>
      <c r="H167" s="570"/>
      <c r="I167" s="570"/>
      <c r="J167" s="570"/>
      <c r="K167" s="570"/>
      <c r="L167" s="570"/>
      <c r="M167" s="570"/>
      <c r="N167" s="570"/>
      <c r="O167" s="570"/>
      <c r="P167" s="570"/>
      <c r="Q167" s="570"/>
      <c r="R167" s="570"/>
      <c r="S167" s="570"/>
      <c r="T167" s="570"/>
      <c r="U167" s="570"/>
      <c r="V167" s="570"/>
      <c r="W167" s="570"/>
      <c r="X167" s="570"/>
      <c r="Y167" s="570"/>
      <c r="Z167" s="570"/>
      <c r="AA167" s="570"/>
      <c r="AB167" s="570"/>
      <c r="AC167" s="570"/>
      <c r="AD167" s="570"/>
      <c r="AE167" s="570"/>
      <c r="AF167" s="570"/>
      <c r="AG167" s="570"/>
      <c r="AH167" s="26"/>
    </row>
    <row r="168" spans="1:36" ht="15" customHeight="1" x14ac:dyDescent="0.25">
      <c r="B168" s="25"/>
      <c r="C168" s="563" t="s">
        <v>142</v>
      </c>
      <c r="D168" s="564"/>
      <c r="E168" s="564"/>
      <c r="F168" s="564"/>
      <c r="G168" s="565"/>
      <c r="H168" s="112"/>
      <c r="I168" s="563" t="s">
        <v>148</v>
      </c>
      <c r="J168" s="564"/>
      <c r="K168" s="564"/>
      <c r="L168" s="564"/>
      <c r="M168" s="564"/>
      <c r="N168" s="565"/>
      <c r="O168" s="563"/>
      <c r="P168" s="565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5">
      <c r="B169" s="25"/>
      <c r="C169" s="563" t="s">
        <v>143</v>
      </c>
      <c r="D169" s="564"/>
      <c r="E169" s="564"/>
      <c r="F169" s="564"/>
      <c r="G169" s="565"/>
      <c r="H169" s="112"/>
      <c r="I169" s="563" t="s">
        <v>149</v>
      </c>
      <c r="J169" s="564"/>
      <c r="K169" s="564"/>
      <c r="L169" s="564"/>
      <c r="M169" s="564"/>
      <c r="N169" s="565"/>
      <c r="O169" s="563"/>
      <c r="P169" s="565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5">
      <c r="B170" s="25"/>
      <c r="C170" s="563" t="s">
        <v>144</v>
      </c>
      <c r="D170" s="564"/>
      <c r="E170" s="564"/>
      <c r="F170" s="564"/>
      <c r="G170" s="565"/>
      <c r="H170" s="112"/>
      <c r="I170" s="563" t="s">
        <v>150</v>
      </c>
      <c r="J170" s="564"/>
      <c r="K170" s="564"/>
      <c r="L170" s="564"/>
      <c r="M170" s="564"/>
      <c r="N170" s="565"/>
      <c r="O170" s="563"/>
      <c r="P170" s="565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5">
      <c r="B171" s="25"/>
      <c r="C171" s="563" t="s">
        <v>145</v>
      </c>
      <c r="D171" s="564"/>
      <c r="E171" s="564"/>
      <c r="F171" s="564"/>
      <c r="G171" s="565"/>
      <c r="H171" s="112"/>
      <c r="I171" s="563" t="s">
        <v>151</v>
      </c>
      <c r="J171" s="564"/>
      <c r="K171" s="564"/>
      <c r="L171" s="564"/>
      <c r="M171" s="564"/>
      <c r="N171" s="565"/>
      <c r="O171" s="563"/>
      <c r="P171" s="565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5">
      <c r="B172" s="25"/>
      <c r="C172" s="563" t="s">
        <v>146</v>
      </c>
      <c r="D172" s="564"/>
      <c r="E172" s="564"/>
      <c r="F172" s="564"/>
      <c r="G172" s="565"/>
      <c r="H172" s="112"/>
      <c r="I172" s="563" t="s">
        <v>152</v>
      </c>
      <c r="J172" s="564"/>
      <c r="K172" s="564"/>
      <c r="L172" s="564"/>
      <c r="M172" s="564"/>
      <c r="N172" s="565"/>
      <c r="O172" s="563"/>
      <c r="P172" s="565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5">
      <c r="B173" s="25"/>
      <c r="C173" s="563" t="s">
        <v>147</v>
      </c>
      <c r="D173" s="564"/>
      <c r="E173" s="564"/>
      <c r="F173" s="564"/>
      <c r="G173" s="565"/>
      <c r="H173" s="112"/>
      <c r="I173" s="563"/>
      <c r="J173" s="564"/>
      <c r="K173" s="564"/>
      <c r="L173" s="564"/>
      <c r="M173" s="564"/>
      <c r="N173" s="565"/>
      <c r="O173" s="563"/>
      <c r="P173" s="565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5">
      <c r="B174" s="25"/>
      <c r="C174" s="563"/>
      <c r="D174" s="564"/>
      <c r="E174" s="564"/>
      <c r="F174" s="564"/>
      <c r="G174" s="565"/>
      <c r="H174" s="112"/>
      <c r="I174" s="563" t="s">
        <v>193</v>
      </c>
      <c r="J174" s="564"/>
      <c r="K174" s="564"/>
      <c r="L174" s="564"/>
      <c r="M174" s="564"/>
      <c r="N174" s="565"/>
      <c r="O174" s="563"/>
      <c r="P174" s="565"/>
      <c r="Q174" s="86"/>
      <c r="R174" s="114" t="s">
        <v>170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5">
      <c r="B175" s="25"/>
      <c r="C175" s="113" t="s">
        <v>153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5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5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5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5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5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5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5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154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5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5"/>
    <row r="185" spans="2:34" ht="15" customHeight="1" x14ac:dyDescent="0.25"/>
    <row r="186" spans="2:34" ht="15" customHeight="1" x14ac:dyDescent="0.25"/>
    <row r="187" spans="2:34" ht="15" customHeight="1" x14ac:dyDescent="0.25"/>
    <row r="188" spans="2:34" ht="15" customHeight="1" x14ac:dyDescent="0.25"/>
    <row r="189" spans="2:34" ht="15" customHeight="1" x14ac:dyDescent="0.25"/>
    <row r="190" spans="2:34" ht="15" customHeight="1" x14ac:dyDescent="0.25"/>
    <row r="191" spans="2:34" ht="15" customHeight="1" x14ac:dyDescent="0.25"/>
    <row r="192" spans="2:3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</sheetData>
  <sheetProtection algorithmName="SHA-512" hashValue="uUHJPryST6UoIsE2tNNe5XaS6Uqn0DVsJK37TdC6jfdjMrTVnQkUx0vIsD0ylasLAVHRdJ66BTPsnEJs8UCa3Q==" saltValue="ReGCOORteJ1Z+KtvwbooFw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3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68580</xdr:rowOff>
                  </from>
                  <to>
                    <xdr:col>32</xdr:col>
                    <xdr:colOff>144780</xdr:colOff>
                    <xdr:row>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160020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30480</xdr:rowOff>
                  </from>
                  <to>
                    <xdr:col>32</xdr:col>
                    <xdr:colOff>144780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182880</xdr:colOff>
                    <xdr:row>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350520</xdr:colOff>
                    <xdr:row>67</xdr:row>
                    <xdr:rowOff>0</xdr:rowOff>
                  </from>
                  <to>
                    <xdr:col>12</xdr:col>
                    <xdr:colOff>160020</xdr:colOff>
                    <xdr:row>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106680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7620</xdr:colOff>
                    <xdr:row>139</xdr:row>
                    <xdr:rowOff>160020</xdr:rowOff>
                  </from>
                  <to>
                    <xdr:col>28</xdr:col>
                    <xdr:colOff>106680</xdr:colOff>
                    <xdr:row>141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45720</xdr:colOff>
                    <xdr:row>139</xdr:row>
                    <xdr:rowOff>182880</xdr:rowOff>
                  </from>
                  <to>
                    <xdr:col>31</xdr:col>
                    <xdr:colOff>144780</xdr:colOff>
                    <xdr:row>141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45720</xdr:colOff>
                    <xdr:row>140</xdr:row>
                    <xdr:rowOff>0</xdr:rowOff>
                  </from>
                  <to>
                    <xdr:col>23</xdr:col>
                    <xdr:colOff>121920</xdr:colOff>
                    <xdr:row>141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68580</xdr:colOff>
                    <xdr:row>139</xdr:row>
                    <xdr:rowOff>182880</xdr:rowOff>
                  </from>
                  <to>
                    <xdr:col>21</xdr:col>
                    <xdr:colOff>30480</xdr:colOff>
                    <xdr:row>141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45720</xdr:colOff>
                    <xdr:row>141</xdr:row>
                    <xdr:rowOff>0</xdr:rowOff>
                  </from>
                  <to>
                    <xdr:col>23</xdr:col>
                    <xdr:colOff>121920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68580</xdr:colOff>
                    <xdr:row>140</xdr:row>
                    <xdr:rowOff>182880</xdr:rowOff>
                  </from>
                  <to>
                    <xdr:col>21</xdr:col>
                    <xdr:colOff>30480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45720</xdr:colOff>
                    <xdr:row>142</xdr:row>
                    <xdr:rowOff>0</xdr:rowOff>
                  </from>
                  <to>
                    <xdr:col>23</xdr:col>
                    <xdr:colOff>121920</xdr:colOff>
                    <xdr:row>143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68580</xdr:colOff>
                    <xdr:row>141</xdr:row>
                    <xdr:rowOff>182880</xdr:rowOff>
                  </from>
                  <to>
                    <xdr:col>21</xdr:col>
                    <xdr:colOff>30480</xdr:colOff>
                    <xdr:row>143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7620</xdr:colOff>
                    <xdr:row>140</xdr:row>
                    <xdr:rowOff>160020</xdr:rowOff>
                  </from>
                  <to>
                    <xdr:col>28</xdr:col>
                    <xdr:colOff>106680</xdr:colOff>
                    <xdr:row>142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45720</xdr:colOff>
                    <xdr:row>140</xdr:row>
                    <xdr:rowOff>182880</xdr:rowOff>
                  </from>
                  <to>
                    <xdr:col>31</xdr:col>
                    <xdr:colOff>144780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7620</xdr:colOff>
                    <xdr:row>141</xdr:row>
                    <xdr:rowOff>160020</xdr:rowOff>
                  </from>
                  <to>
                    <xdr:col>28</xdr:col>
                    <xdr:colOff>106680</xdr:colOff>
                    <xdr:row>143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45720</xdr:colOff>
                    <xdr:row>141</xdr:row>
                    <xdr:rowOff>182880</xdr:rowOff>
                  </from>
                  <to>
                    <xdr:col>31</xdr:col>
                    <xdr:colOff>144780</xdr:colOff>
                    <xdr:row>143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53340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45720</xdr:rowOff>
                  </from>
                  <to>
                    <xdr:col>31</xdr:col>
                    <xdr:colOff>99060</xdr:colOff>
                    <xdr:row>87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22860</xdr:rowOff>
                  </from>
                  <to>
                    <xdr:col>31</xdr:col>
                    <xdr:colOff>236220</xdr:colOff>
                    <xdr:row>88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4140625" defaultRowHeight="13.2" x14ac:dyDescent="0.25"/>
  <cols>
    <col min="1" max="1" width="2.109375" bestFit="1" customWidth="1"/>
    <col min="2" max="2" width="24.44140625" bestFit="1" customWidth="1"/>
    <col min="3" max="3" width="16.33203125" bestFit="1" customWidth="1"/>
    <col min="4" max="4" width="33.44140625" bestFit="1" customWidth="1"/>
    <col min="5" max="5" width="33.44140625" customWidth="1"/>
    <col min="6" max="6" width="10.33203125" bestFit="1" customWidth="1"/>
    <col min="7" max="7" width="7.88671875" bestFit="1" customWidth="1"/>
    <col min="8" max="8" width="5.33203125" bestFit="1" customWidth="1"/>
    <col min="9" max="9" width="5.44140625" bestFit="1" customWidth="1"/>
    <col min="10" max="10" width="11.6640625" bestFit="1" customWidth="1"/>
    <col min="11" max="11" width="11.88671875" bestFit="1" customWidth="1"/>
    <col min="12" max="12" width="21.109375" bestFit="1" customWidth="1"/>
    <col min="13" max="13" width="21.109375" customWidth="1"/>
    <col min="14" max="14" width="9.88671875" bestFit="1" customWidth="1"/>
    <col min="15" max="15" width="7.88671875" bestFit="1" customWidth="1"/>
    <col min="16" max="16" width="5.33203125" bestFit="1" customWidth="1"/>
    <col min="17" max="17" width="5.44140625" bestFit="1" customWidth="1"/>
    <col min="18" max="18" width="13.44140625" bestFit="1" customWidth="1"/>
    <col min="19" max="19" width="11.88671875" bestFit="1" customWidth="1"/>
    <col min="20" max="20" width="17" customWidth="1"/>
    <col min="21" max="21" width="5.88671875" customWidth="1"/>
    <col min="22" max="22" width="11.6640625" customWidth="1"/>
    <col min="23" max="23" width="8" bestFit="1" customWidth="1"/>
    <col min="24" max="32" width="11.88671875" customWidth="1"/>
  </cols>
  <sheetData>
    <row r="1" spans="1:32" ht="35.25" customHeight="1" x14ac:dyDescent="0.25">
      <c r="A1" s="580" t="s">
        <v>256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</row>
    <row r="2" spans="1:32" s="153" customFormat="1" ht="26.25" customHeight="1" x14ac:dyDescent="0.25">
      <c r="A2" s="150" t="s">
        <v>25</v>
      </c>
      <c r="B2" s="150" t="s">
        <v>257</v>
      </c>
      <c r="C2" s="150" t="s">
        <v>258</v>
      </c>
      <c r="D2" s="150" t="s">
        <v>80</v>
      </c>
      <c r="E2" s="150" t="s">
        <v>279</v>
      </c>
      <c r="F2" s="150" t="s">
        <v>259</v>
      </c>
      <c r="G2" s="150" t="s">
        <v>260</v>
      </c>
      <c r="H2" s="150" t="s">
        <v>261</v>
      </c>
      <c r="I2" s="150" t="s">
        <v>255</v>
      </c>
      <c r="J2" s="150" t="s">
        <v>262</v>
      </c>
      <c r="K2" s="151" t="s">
        <v>263</v>
      </c>
      <c r="L2" s="150" t="s">
        <v>118</v>
      </c>
      <c r="M2" s="150" t="s">
        <v>279</v>
      </c>
      <c r="N2" s="150" t="s">
        <v>264</v>
      </c>
      <c r="O2" s="150" t="s">
        <v>260</v>
      </c>
      <c r="P2" s="150" t="s">
        <v>261</v>
      </c>
      <c r="Q2" s="150" t="s">
        <v>255</v>
      </c>
      <c r="R2" s="150" t="s">
        <v>265</v>
      </c>
      <c r="S2" s="151" t="s">
        <v>263</v>
      </c>
      <c r="T2" s="150" t="s">
        <v>266</v>
      </c>
      <c r="U2" s="150" t="s">
        <v>267</v>
      </c>
      <c r="V2" s="150" t="s">
        <v>278</v>
      </c>
      <c r="W2" s="150" t="s">
        <v>268</v>
      </c>
      <c r="X2" s="150" t="s">
        <v>269</v>
      </c>
      <c r="Y2" s="150" t="s">
        <v>270</v>
      </c>
      <c r="Z2" s="150" t="s">
        <v>271</v>
      </c>
      <c r="AA2" s="150" t="s">
        <v>272</v>
      </c>
      <c r="AB2" s="152" t="s">
        <v>273</v>
      </c>
      <c r="AC2" s="152" t="s">
        <v>274</v>
      </c>
      <c r="AD2" s="152" t="s">
        <v>275</v>
      </c>
      <c r="AE2" s="152" t="s">
        <v>276</v>
      </c>
      <c r="AF2" s="150" t="s">
        <v>277</v>
      </c>
    </row>
    <row r="3" spans="1:3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L4" sqref="L4"/>
    </sheetView>
  </sheetViews>
  <sheetFormatPr baseColWidth="10" defaultColWidth="11.44140625" defaultRowHeight="10.199999999999999" x14ac:dyDescent="0.2"/>
  <cols>
    <col min="1" max="1" width="11.6640625" style="59" bestFit="1" customWidth="1"/>
    <col min="2" max="2" width="19.109375" style="59" bestFit="1" customWidth="1"/>
    <col min="3" max="3" width="10.6640625" style="59" bestFit="1" customWidth="1"/>
    <col min="4" max="4" width="15.33203125" style="59" bestFit="1" customWidth="1"/>
    <col min="5" max="5" width="19.88671875" style="59" bestFit="1" customWidth="1"/>
    <col min="6" max="6" width="21.88671875" style="59" bestFit="1" customWidth="1"/>
    <col min="7" max="7" width="27.44140625" style="59" bestFit="1" customWidth="1"/>
    <col min="8" max="8" width="18.88671875" style="59" bestFit="1" customWidth="1"/>
    <col min="9" max="9" width="15.44140625" style="59" bestFit="1" customWidth="1"/>
    <col min="10" max="10" width="14" style="59" bestFit="1" customWidth="1"/>
    <col min="11" max="11" width="21.88671875" style="59" bestFit="1" customWidth="1"/>
    <col min="12" max="12" width="18.88671875" style="59" customWidth="1"/>
    <col min="13" max="13" width="16.6640625" style="59" bestFit="1" customWidth="1"/>
    <col min="14" max="14" width="16.44140625" style="59" bestFit="1" customWidth="1"/>
    <col min="15" max="16" width="17" style="59" bestFit="1" customWidth="1"/>
    <col min="17" max="17" width="12.44140625" style="59" bestFit="1" customWidth="1"/>
    <col min="18" max="18" width="13.44140625" style="59" bestFit="1" customWidth="1"/>
    <col min="19" max="19" width="10" style="59" bestFit="1" customWidth="1"/>
    <col min="20" max="20" width="14.44140625" style="59" bestFit="1" customWidth="1"/>
    <col min="21" max="21" width="16.44140625" style="59" bestFit="1" customWidth="1"/>
    <col min="22" max="22" width="23.6640625" style="59" customWidth="1"/>
    <col min="23" max="23" width="13.44140625" style="59" bestFit="1" customWidth="1"/>
    <col min="24" max="24" width="10.44140625" style="59" bestFit="1" customWidth="1"/>
    <col min="25" max="25" width="8.6640625" style="59" bestFit="1" customWidth="1"/>
    <col min="26" max="26" width="16.33203125" style="59" customWidth="1"/>
    <col min="27" max="27" width="13.44140625" style="59" bestFit="1" customWidth="1"/>
    <col min="28" max="28" width="11.33203125" style="59" bestFit="1" customWidth="1"/>
    <col min="29" max="29" width="14.109375" style="59" bestFit="1" customWidth="1"/>
    <col min="30" max="31" width="11.44140625" style="59" bestFit="1" customWidth="1"/>
    <col min="32" max="32" width="7.33203125" style="59" bestFit="1" customWidth="1"/>
    <col min="33" max="33" width="8.109375" style="59" bestFit="1" customWidth="1"/>
    <col min="34" max="34" width="11.88671875" style="59" bestFit="1" customWidth="1"/>
    <col min="35" max="35" width="18" style="59" bestFit="1" customWidth="1"/>
    <col min="36" max="36" width="18.33203125" style="59" bestFit="1" customWidth="1"/>
    <col min="37" max="37" width="29.109375" style="59" bestFit="1" customWidth="1"/>
    <col min="38" max="38" width="15.33203125" style="59" bestFit="1" customWidth="1"/>
    <col min="39" max="39" width="12.33203125" style="59" bestFit="1" customWidth="1"/>
    <col min="40" max="40" width="10.44140625" style="59" bestFit="1" customWidth="1"/>
    <col min="41" max="41" width="13" style="59" bestFit="1" customWidth="1"/>
    <col min="42" max="42" width="15.44140625" style="59" bestFit="1" customWidth="1"/>
    <col min="43" max="43" width="13.109375" style="59" bestFit="1" customWidth="1"/>
    <col min="44" max="44" width="16.44140625" style="59" bestFit="1" customWidth="1"/>
    <col min="45" max="46" width="13.44140625" style="59" bestFit="1" customWidth="1"/>
    <col min="47" max="47" width="9.109375" style="59" bestFit="1" customWidth="1"/>
    <col min="48" max="48" width="10" style="59" bestFit="1" customWidth="1"/>
    <col min="49" max="49" width="9.109375" style="59" bestFit="1" customWidth="1"/>
    <col min="50" max="50" width="11.6640625" style="59" bestFit="1" customWidth="1"/>
    <col min="51" max="51" width="10.33203125" style="59" customWidth="1"/>
    <col min="52" max="52" width="7.88671875" style="59" bestFit="1" customWidth="1"/>
    <col min="53" max="53" width="14.33203125" style="59" bestFit="1" customWidth="1"/>
    <col min="54" max="54" width="5.44140625" style="59" bestFit="1" customWidth="1"/>
    <col min="55" max="55" width="5.109375" style="59" bestFit="1" customWidth="1"/>
    <col min="56" max="56" width="12" style="59" bestFit="1" customWidth="1"/>
    <col min="57" max="62" width="7.44140625" style="59" bestFit="1" customWidth="1"/>
    <col min="63" max="65" width="7.33203125" style="59" bestFit="1" customWidth="1"/>
    <col min="66" max="66" width="7.88671875" style="59" bestFit="1" customWidth="1"/>
    <col min="67" max="67" width="9.33203125" style="59" bestFit="1" customWidth="1"/>
    <col min="68" max="68" width="8.88671875" style="59" bestFit="1" customWidth="1"/>
    <col min="69" max="69" width="5.33203125" style="59" bestFit="1" customWidth="1"/>
    <col min="70" max="70" width="11.33203125" style="59" bestFit="1" customWidth="1"/>
    <col min="71" max="71" width="17" style="59" bestFit="1" customWidth="1"/>
    <col min="72" max="72" width="6.44140625" style="59" bestFit="1" customWidth="1"/>
    <col min="73" max="73" width="6" style="59" bestFit="1" customWidth="1"/>
    <col min="74" max="74" width="6.44140625" style="59" bestFit="1" customWidth="1"/>
    <col min="75" max="75" width="6.109375" style="59" bestFit="1" customWidth="1"/>
    <col min="76" max="76" width="6.6640625" style="59" bestFit="1" customWidth="1"/>
    <col min="77" max="77" width="6.109375" style="59" bestFit="1" customWidth="1"/>
    <col min="78" max="78" width="9.6640625" style="59" bestFit="1" customWidth="1"/>
    <col min="79" max="79" width="12.88671875" style="59" bestFit="1" customWidth="1"/>
    <col min="80" max="80" width="14.6640625" style="59" bestFit="1" customWidth="1"/>
    <col min="81" max="81" width="7.44140625" style="59" bestFit="1" customWidth="1"/>
    <col min="82" max="82" width="9.44140625" style="59" bestFit="1" customWidth="1"/>
    <col min="83" max="83" width="9.6640625" style="59" bestFit="1" customWidth="1"/>
    <col min="84" max="84" width="12.88671875" style="59" bestFit="1" customWidth="1"/>
    <col min="85" max="85" width="14.6640625" style="59" bestFit="1" customWidth="1"/>
    <col min="86" max="86" width="7.44140625" style="59" bestFit="1" customWidth="1"/>
    <col min="87" max="87" width="9.44140625" style="59" bestFit="1" customWidth="1"/>
    <col min="88" max="88" width="9.6640625" style="59" bestFit="1" customWidth="1"/>
    <col min="89" max="89" width="12.88671875" style="59" bestFit="1" customWidth="1"/>
    <col min="90" max="90" width="14.6640625" style="59" bestFit="1" customWidth="1"/>
    <col min="91" max="91" width="7.44140625" style="59" bestFit="1" customWidth="1"/>
    <col min="92" max="92" width="9.44140625" style="59" bestFit="1" customWidth="1"/>
    <col min="93" max="93" width="9.6640625" style="59" bestFit="1" customWidth="1"/>
    <col min="94" max="94" width="12.88671875" style="59" bestFit="1" customWidth="1"/>
    <col min="95" max="95" width="14.6640625" style="59" bestFit="1" customWidth="1"/>
    <col min="96" max="96" width="7.44140625" style="59" bestFit="1" customWidth="1"/>
    <col min="97" max="97" width="9.44140625" style="59" bestFit="1" customWidth="1"/>
    <col min="98" max="98" width="9.6640625" style="59" bestFit="1" customWidth="1"/>
    <col min="99" max="99" width="12.88671875" style="59" bestFit="1" customWidth="1"/>
    <col min="100" max="100" width="14.6640625" style="59" bestFit="1" customWidth="1"/>
    <col min="101" max="101" width="7.44140625" style="59" bestFit="1" customWidth="1"/>
    <col min="102" max="102" width="9.44140625" style="59" bestFit="1" customWidth="1"/>
    <col min="103" max="103" width="9.6640625" style="59" bestFit="1" customWidth="1"/>
    <col min="104" max="104" width="12.88671875" style="59" bestFit="1" customWidth="1"/>
    <col min="105" max="105" width="14.6640625" style="59" bestFit="1" customWidth="1"/>
    <col min="106" max="106" width="7.44140625" style="59" bestFit="1" customWidth="1"/>
    <col min="107" max="107" width="9.44140625" style="59" bestFit="1" customWidth="1"/>
    <col min="108" max="108" width="9.6640625" style="59" bestFit="1" customWidth="1"/>
    <col min="109" max="109" width="12.88671875" style="59" bestFit="1" customWidth="1"/>
    <col min="110" max="110" width="14.6640625" style="59" bestFit="1" customWidth="1"/>
    <col min="111" max="111" width="7.44140625" style="59" bestFit="1" customWidth="1"/>
    <col min="112" max="112" width="9.44140625" style="59" bestFit="1" customWidth="1"/>
    <col min="113" max="113" width="9.6640625" style="59" bestFit="1" customWidth="1"/>
    <col min="114" max="114" width="12.88671875" style="59" bestFit="1" customWidth="1"/>
    <col min="115" max="115" width="14.6640625" style="59" bestFit="1" customWidth="1"/>
    <col min="116" max="16384" width="11.44140625" style="59"/>
  </cols>
  <sheetData>
    <row r="1" spans="1:32" customFormat="1" ht="35.25" customHeight="1" x14ac:dyDescent="0.25">
      <c r="A1" s="580" t="s">
        <v>256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</row>
    <row r="2" spans="1:32" s="153" customFormat="1" ht="26.25" customHeight="1" x14ac:dyDescent="0.25">
      <c r="A2" s="150" t="s">
        <v>25</v>
      </c>
      <c r="B2" s="150" t="s">
        <v>257</v>
      </c>
      <c r="C2" s="150" t="s">
        <v>258</v>
      </c>
      <c r="D2" s="150" t="s">
        <v>80</v>
      </c>
      <c r="E2" s="150" t="s">
        <v>279</v>
      </c>
      <c r="F2" s="150" t="s">
        <v>259</v>
      </c>
      <c r="G2" s="150" t="s">
        <v>260</v>
      </c>
      <c r="H2" s="150" t="s">
        <v>261</v>
      </c>
      <c r="I2" s="150" t="s">
        <v>255</v>
      </c>
      <c r="J2" s="150" t="s">
        <v>262</v>
      </c>
      <c r="K2" s="151" t="s">
        <v>263</v>
      </c>
      <c r="L2" s="150" t="s">
        <v>118</v>
      </c>
      <c r="M2" s="150" t="s">
        <v>279</v>
      </c>
      <c r="N2" s="150" t="s">
        <v>264</v>
      </c>
      <c r="O2" s="150" t="s">
        <v>260</v>
      </c>
      <c r="P2" s="150" t="s">
        <v>261</v>
      </c>
      <c r="Q2" s="150" t="s">
        <v>255</v>
      </c>
      <c r="R2" s="150" t="s">
        <v>265</v>
      </c>
      <c r="S2" s="151" t="s">
        <v>263</v>
      </c>
      <c r="T2" s="150" t="s">
        <v>266</v>
      </c>
      <c r="U2" s="150" t="s">
        <v>267</v>
      </c>
      <c r="V2" s="150" t="s">
        <v>278</v>
      </c>
      <c r="W2" s="150" t="s">
        <v>268</v>
      </c>
      <c r="X2" s="150" t="s">
        <v>269</v>
      </c>
      <c r="Y2" s="150" t="s">
        <v>270</v>
      </c>
      <c r="Z2" s="150" t="s">
        <v>271</v>
      </c>
      <c r="AA2" s="150" t="s">
        <v>272</v>
      </c>
      <c r="AB2" s="152" t="s">
        <v>273</v>
      </c>
      <c r="AC2" s="152" t="s">
        <v>274</v>
      </c>
      <c r="AD2" s="152" t="s">
        <v>275</v>
      </c>
      <c r="AE2" s="152" t="s">
        <v>276</v>
      </c>
      <c r="AF2" s="150" t="s">
        <v>277</v>
      </c>
    </row>
    <row r="3" spans="1:32" customFormat="1" ht="13.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5"/>
  <cols>
    <col min="1" max="1" width="4" style="28" hidden="1" customWidth="1"/>
    <col min="2" max="2" width="5.6640625" style="23" hidden="1" customWidth="1"/>
    <col min="3" max="3" width="9.6640625" style="23" customWidth="1"/>
    <col min="4" max="4" width="13.6640625" style="23" customWidth="1"/>
    <col min="5" max="5" width="6.33203125" style="23" customWidth="1"/>
    <col min="6" max="6" width="13.6640625" style="23" customWidth="1"/>
    <col min="7" max="8" width="8.6640625" style="23" customWidth="1"/>
    <col min="9" max="15" width="4.6640625" style="23" customWidth="1"/>
    <col min="16" max="16" width="3.6640625" style="29" hidden="1" customWidth="1"/>
    <col min="17" max="17" width="4.109375" style="29" hidden="1" customWidth="1"/>
    <col min="18" max="26" width="11.44140625" style="29" hidden="1" customWidth="1"/>
    <col min="27" max="31" width="11.44140625" style="30" hidden="1" customWidth="1"/>
    <col min="32" max="162" width="11.44140625" style="28" hidden="1" customWidth="1"/>
    <col min="163" max="163" width="7.6640625" style="28" hidden="1" customWidth="1"/>
    <col min="164" max="16384" width="11.44140625" style="28" hidden="1"/>
  </cols>
  <sheetData>
    <row r="1" spans="1:16" ht="10.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5">
      <c r="A2" s="40"/>
      <c r="B2" s="39"/>
      <c r="C2" s="21"/>
      <c r="D2" s="21"/>
      <c r="E2" s="581" t="s">
        <v>235</v>
      </c>
      <c r="F2" s="581"/>
      <c r="G2" s="581"/>
      <c r="H2" s="581"/>
      <c r="I2" s="581"/>
      <c r="J2" s="581"/>
      <c r="K2" s="581"/>
      <c r="L2" s="581"/>
      <c r="M2" s="581"/>
      <c r="N2" s="581"/>
      <c r="O2" s="582"/>
      <c r="P2" s="41"/>
    </row>
    <row r="3" spans="1:16" ht="60" customHeight="1" x14ac:dyDescent="0.25">
      <c r="A3" s="40"/>
      <c r="B3" s="585"/>
      <c r="C3" s="586"/>
      <c r="D3" s="32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4"/>
      <c r="P3" s="41"/>
    </row>
    <row r="4" spans="1:16" ht="6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5">
      <c r="A5" s="40"/>
      <c r="B5" s="587" t="s">
        <v>51</v>
      </c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9"/>
      <c r="P5" s="41"/>
    </row>
    <row r="6" spans="1:16" ht="5.25" customHeight="1" x14ac:dyDescent="0.25">
      <c r="A6" s="40"/>
      <c r="B6" s="22"/>
      <c r="O6" s="24"/>
      <c r="P6" s="41"/>
    </row>
    <row r="7" spans="1:16" ht="12" customHeight="1" x14ac:dyDescent="0.25">
      <c r="A7" s="40"/>
      <c r="B7" s="22"/>
      <c r="C7" s="601">
        <v>1</v>
      </c>
      <c r="D7" s="598" t="s">
        <v>32</v>
      </c>
      <c r="E7" s="599"/>
      <c r="F7" s="599"/>
      <c r="G7" s="599"/>
      <c r="H7" s="599"/>
      <c r="I7" s="599"/>
      <c r="J7" s="599"/>
      <c r="K7" s="599"/>
      <c r="L7" s="599"/>
      <c r="M7" s="599"/>
      <c r="N7" s="600"/>
      <c r="O7" s="24"/>
      <c r="P7" s="41"/>
    </row>
    <row r="8" spans="1:16" ht="12" customHeight="1" x14ac:dyDescent="0.25">
      <c r="A8" s="40"/>
      <c r="B8" s="22"/>
      <c r="C8" s="597"/>
      <c r="D8" s="593"/>
      <c r="E8" s="594"/>
      <c r="F8" s="594"/>
      <c r="G8" s="594"/>
      <c r="H8" s="594"/>
      <c r="I8" s="594"/>
      <c r="J8" s="594"/>
      <c r="K8" s="594"/>
      <c r="L8" s="594"/>
      <c r="M8" s="594"/>
      <c r="N8" s="595"/>
      <c r="O8" s="24"/>
      <c r="P8" s="41"/>
    </row>
    <row r="9" spans="1:16" ht="12" customHeight="1" x14ac:dyDescent="0.25">
      <c r="A9" s="40"/>
      <c r="B9" s="22"/>
      <c r="C9" s="596">
        <v>2</v>
      </c>
      <c r="D9" s="590" t="s">
        <v>31</v>
      </c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24"/>
      <c r="P9" s="41"/>
    </row>
    <row r="10" spans="1:16" ht="12" customHeight="1" x14ac:dyDescent="0.25">
      <c r="A10" s="40"/>
      <c r="B10" s="22"/>
      <c r="C10" s="597"/>
      <c r="D10" s="593"/>
      <c r="E10" s="594"/>
      <c r="F10" s="594"/>
      <c r="G10" s="594"/>
      <c r="H10" s="594"/>
      <c r="I10" s="594"/>
      <c r="J10" s="594"/>
      <c r="K10" s="594"/>
      <c r="L10" s="594"/>
      <c r="M10" s="594"/>
      <c r="N10" s="595"/>
      <c r="O10" s="24"/>
      <c r="P10" s="41"/>
    </row>
    <row r="11" spans="1:16" ht="12" customHeight="1" x14ac:dyDescent="0.25">
      <c r="A11" s="40"/>
      <c r="B11" s="22"/>
      <c r="C11" s="596">
        <v>3</v>
      </c>
      <c r="D11" s="590" t="s">
        <v>33</v>
      </c>
      <c r="E11" s="591"/>
      <c r="F11" s="591"/>
      <c r="G11" s="591"/>
      <c r="H11" s="591"/>
      <c r="I11" s="591"/>
      <c r="J11" s="591"/>
      <c r="K11" s="591"/>
      <c r="L11" s="591"/>
      <c r="M11" s="591"/>
      <c r="N11" s="592"/>
      <c r="O11" s="24"/>
      <c r="P11" s="41"/>
    </row>
    <row r="12" spans="1:16" ht="12" customHeight="1" thickBot="1" x14ac:dyDescent="0.3">
      <c r="A12" s="40"/>
      <c r="B12" s="22"/>
      <c r="C12" s="605"/>
      <c r="D12" s="618"/>
      <c r="E12" s="619"/>
      <c r="F12" s="619"/>
      <c r="G12" s="619"/>
      <c r="H12" s="619"/>
      <c r="I12" s="619"/>
      <c r="J12" s="619"/>
      <c r="K12" s="619"/>
      <c r="L12" s="619"/>
      <c r="M12" s="619"/>
      <c r="N12" s="620"/>
      <c r="O12" s="24"/>
      <c r="P12" s="41"/>
    </row>
    <row r="13" spans="1:16" ht="5.25" customHeight="1" thickTop="1" x14ac:dyDescent="0.25">
      <c r="A13" s="40"/>
      <c r="B13" s="22"/>
      <c r="O13" s="24"/>
      <c r="P13" s="41"/>
    </row>
    <row r="14" spans="1:16" ht="34.5" customHeight="1" x14ac:dyDescent="0.25">
      <c r="A14" s="40"/>
      <c r="B14" s="22"/>
      <c r="C14" s="606" t="s">
        <v>194</v>
      </c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24"/>
      <c r="P14" s="41"/>
    </row>
    <row r="15" spans="1:16" ht="6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5">
      <c r="A16" s="40"/>
      <c r="B16" s="28"/>
      <c r="C16" s="33">
        <v>6</v>
      </c>
      <c r="D16" s="138">
        <f>VLOOKUP(C16,' Datos de Organizadores '!A3:M11,11)</f>
        <v>45178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5">
      <c r="A17" s="40"/>
      <c r="B17" s="28"/>
      <c r="C17" s="608" t="s">
        <v>26</v>
      </c>
      <c r="D17" s="609"/>
      <c r="E17" s="609"/>
      <c r="F17" s="609"/>
      <c r="G17" s="609"/>
      <c r="H17" s="609"/>
      <c r="I17" s="609"/>
      <c r="J17" s="609"/>
      <c r="K17" s="609"/>
      <c r="L17" s="609"/>
      <c r="M17" s="609"/>
      <c r="N17" s="610"/>
      <c r="O17" s="28"/>
      <c r="P17" s="41"/>
    </row>
    <row r="18" spans="1:16" ht="24.6" customHeight="1" x14ac:dyDescent="0.25">
      <c r="A18" s="40"/>
      <c r="B18" s="587" t="str">
        <f>VLOOKUP(C16,' Datos de Organizadores '!A3:J11,2)</f>
        <v>IX - RALLYCRONO INDAMOVIL - CIUDAD DE ENIX</v>
      </c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9"/>
      <c r="P18" s="41"/>
    </row>
    <row r="19" spans="1:16" ht="6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5">
      <c r="A20" s="40"/>
      <c r="B20" s="28"/>
      <c r="C20" s="614" t="s">
        <v>24</v>
      </c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28"/>
      <c r="P20" s="41"/>
    </row>
    <row r="21" spans="1:16" ht="18" customHeight="1" x14ac:dyDescent="0.25">
      <c r="A21" s="40"/>
      <c r="B21" s="621" t="s">
        <v>48</v>
      </c>
      <c r="C21" s="38" t="s">
        <v>45</v>
      </c>
      <c r="D21" s="607" t="str">
        <f>VLOOKUP(C16,' Datos de Organizadores '!A3:J11,3)</f>
        <v>C.D. HEREJE COMPETICIÓN</v>
      </c>
      <c r="E21" s="607"/>
      <c r="F21" s="607"/>
      <c r="G21" s="607"/>
      <c r="H21" s="607"/>
      <c r="I21" s="607"/>
      <c r="J21" s="607"/>
      <c r="K21" s="607"/>
      <c r="L21" s="607"/>
      <c r="M21" s="607"/>
      <c r="N21" s="607"/>
      <c r="O21" s="607"/>
      <c r="P21" s="41"/>
    </row>
    <row r="22" spans="1:16" ht="18" customHeight="1" x14ac:dyDescent="0.25">
      <c r="A22" s="40"/>
      <c r="B22" s="621"/>
      <c r="C22" s="38" t="s">
        <v>2</v>
      </c>
      <c r="D22" s="607" t="str">
        <f>VLOOKUP(C16,' Datos de Organizadores '!A3:J11,4)</f>
        <v>C/ Osa Mayor 4</v>
      </c>
      <c r="E22" s="607"/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41"/>
    </row>
    <row r="23" spans="1:16" ht="18" customHeight="1" x14ac:dyDescent="0.25">
      <c r="A23" s="40"/>
      <c r="B23" s="621"/>
      <c r="C23" s="38" t="s">
        <v>46</v>
      </c>
      <c r="D23" s="34" t="str">
        <f>VLOOKUP(C16,' Datos de Organizadores '!A3:J11,5)</f>
        <v>04009</v>
      </c>
      <c r="E23" s="36" t="s">
        <v>22</v>
      </c>
      <c r="F23" s="622" t="str">
        <f>VLOOKUP(C16,' Datos de Organizadores '!A3:J11,6)</f>
        <v>Almeria</v>
      </c>
      <c r="G23" s="622"/>
      <c r="H23" s="622"/>
      <c r="I23" s="622"/>
      <c r="J23" s="622"/>
      <c r="K23" s="622"/>
      <c r="L23" s="622"/>
      <c r="M23" s="622"/>
      <c r="N23" s="622"/>
      <c r="O23" s="622"/>
      <c r="P23" s="41"/>
    </row>
    <row r="24" spans="1:16" ht="18" customHeight="1" x14ac:dyDescent="0.25">
      <c r="A24" s="40"/>
      <c r="B24" s="621"/>
      <c r="C24" s="38" t="s">
        <v>29</v>
      </c>
      <c r="D24" s="622" t="str">
        <f>IF(VLOOKUP($C$16,' Datos de Organizadores '!$A$3:$J$11,7)&lt;&gt;0,"("&amp;(VLOOKUP($C$16,' Datos de Organizadores '!$A$3:$J$11,7)&amp;")"),"")</f>
        <v>(ALMERIA)</v>
      </c>
      <c r="E24" s="622"/>
      <c r="F24" s="622"/>
      <c r="G24" s="622"/>
      <c r="H24" s="622"/>
      <c r="I24" s="622"/>
      <c r="J24" s="622"/>
      <c r="K24" s="622"/>
      <c r="L24" s="622"/>
      <c r="M24" s="622"/>
      <c r="N24" s="622"/>
      <c r="O24" s="622"/>
      <c r="P24" s="41"/>
    </row>
    <row r="25" spans="1:16" ht="18" customHeight="1" x14ac:dyDescent="0.25">
      <c r="A25" s="40"/>
      <c r="B25" s="621"/>
      <c r="C25" s="38" t="s">
        <v>18</v>
      </c>
      <c r="D25" s="35" t="str">
        <f>VLOOKUP(C16,' Datos de Organizadores '!A3:J11,8)</f>
        <v>696979000 </v>
      </c>
      <c r="E25" s="37" t="s">
        <v>163</v>
      </c>
      <c r="F25" s="35">
        <f>VLOOKUP(C16,' Datos de Organizadores '!A3:J9,9)</f>
        <v>0</v>
      </c>
      <c r="G25" s="37" t="s">
        <v>19</v>
      </c>
      <c r="H25" s="616" t="str">
        <f>VLOOKUP(C16,' Datos de Organizadores '!A3:J11,10)</f>
        <v>herejecompeticion@gmail.com</v>
      </c>
      <c r="I25" s="617"/>
      <c r="J25" s="617"/>
      <c r="K25" s="617"/>
      <c r="L25" s="617"/>
      <c r="M25" s="617"/>
      <c r="N25" s="617"/>
      <c r="O25" s="617"/>
      <c r="P25" s="41"/>
    </row>
    <row r="26" spans="1:16" ht="6" customHeight="1" x14ac:dyDescent="0.25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5">
      <c r="A27" s="40"/>
      <c r="B27" s="28"/>
      <c r="C27" s="611" t="s">
        <v>16</v>
      </c>
      <c r="D27" s="612"/>
      <c r="E27" s="612"/>
      <c r="F27" s="612"/>
      <c r="G27" s="612"/>
      <c r="H27" s="612"/>
      <c r="I27" s="612"/>
      <c r="J27" s="612"/>
      <c r="K27" s="612"/>
      <c r="L27" s="612"/>
      <c r="M27" s="612"/>
      <c r="N27" s="613"/>
      <c r="O27" s="28"/>
      <c r="P27" s="41"/>
    </row>
    <row r="28" spans="1:16" ht="20.100000000000001" customHeight="1" x14ac:dyDescent="0.25">
      <c r="A28" s="40"/>
      <c r="B28" s="633" t="s">
        <v>49</v>
      </c>
      <c r="C28" s="602" t="s">
        <v>17</v>
      </c>
      <c r="D28" s="602"/>
      <c r="E28" s="602"/>
      <c r="F28" s="602"/>
      <c r="G28" s="602"/>
      <c r="H28" s="602"/>
      <c r="I28" s="603"/>
      <c r="J28" s="604" t="s">
        <v>84</v>
      </c>
      <c r="K28" s="604"/>
      <c r="L28" s="604"/>
      <c r="M28" s="604" t="s">
        <v>85</v>
      </c>
      <c r="N28" s="604"/>
      <c r="O28" s="604"/>
      <c r="P28" s="41"/>
    </row>
    <row r="29" spans="1:16" ht="20.100000000000001" customHeight="1" x14ac:dyDescent="0.25">
      <c r="A29" s="40"/>
      <c r="B29" s="633"/>
      <c r="C29" s="628" t="s">
        <v>117</v>
      </c>
      <c r="D29" s="629"/>
      <c r="E29" s="629"/>
      <c r="F29" s="629"/>
      <c r="G29" s="629"/>
      <c r="H29" s="629"/>
      <c r="I29" s="629"/>
      <c r="J29" s="635">
        <f>VLOOKUP($C$16,' Datos de Organizadores '!$A$3:$M$11,13)</f>
        <v>200</v>
      </c>
      <c r="K29" s="636"/>
      <c r="L29" s="636"/>
      <c r="M29" s="635">
        <f>Derechos1+50</f>
        <v>250</v>
      </c>
      <c r="N29" s="636"/>
      <c r="O29" s="636"/>
      <c r="P29" s="41"/>
    </row>
    <row r="30" spans="1:16" ht="18" hidden="1" customHeight="1" x14ac:dyDescent="0.25">
      <c r="A30" s="40"/>
      <c r="B30" s="633"/>
      <c r="C30" s="630" t="s">
        <v>47</v>
      </c>
      <c r="D30" s="630"/>
      <c r="E30" s="630"/>
      <c r="F30" s="630"/>
      <c r="G30" s="630"/>
      <c r="H30" s="630"/>
      <c r="I30" s="630"/>
      <c r="J30" s="635">
        <v>0</v>
      </c>
      <c r="K30" s="636"/>
      <c r="L30" s="636"/>
      <c r="M30" s="636"/>
      <c r="N30" s="636"/>
      <c r="O30" s="636"/>
      <c r="P30" s="41"/>
    </row>
    <row r="31" spans="1:16" ht="18" customHeight="1" x14ac:dyDescent="0.25">
      <c r="A31" s="40"/>
      <c r="B31" s="633"/>
      <c r="C31" s="630" t="s">
        <v>160</v>
      </c>
      <c r="D31" s="630"/>
      <c r="E31" s="630"/>
      <c r="F31" s="630"/>
      <c r="G31" s="630"/>
      <c r="H31" s="630"/>
      <c r="I31" s="630"/>
      <c r="J31" s="637">
        <f>VLOOKUP($C$16,' Datos de Organizadores '!$A$3:$M$11,12)</f>
        <v>45173</v>
      </c>
      <c r="K31" s="637"/>
      <c r="L31" s="638"/>
      <c r="M31" s="625"/>
      <c r="N31" s="626"/>
      <c r="O31" s="627"/>
      <c r="P31" s="41"/>
    </row>
    <row r="32" spans="1:16" ht="18" hidden="1" customHeight="1" x14ac:dyDescent="0.25">
      <c r="A32" s="40"/>
      <c r="B32" s="633"/>
      <c r="C32" s="630"/>
      <c r="D32" s="630"/>
      <c r="E32" s="630"/>
      <c r="F32" s="630"/>
      <c r="G32" s="630"/>
      <c r="H32" s="630"/>
      <c r="I32" s="630"/>
      <c r="J32" s="634">
        <v>0</v>
      </c>
      <c r="K32" s="634"/>
      <c r="L32" s="635"/>
      <c r="M32" s="625"/>
      <c r="N32" s="626"/>
      <c r="O32" s="627"/>
      <c r="P32" s="41"/>
    </row>
    <row r="33" spans="1:16" ht="6.75" customHeight="1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5">
      <c r="A34" s="40"/>
      <c r="B34" s="631" t="s">
        <v>50</v>
      </c>
      <c r="C34" s="632"/>
      <c r="D34" s="632"/>
      <c r="E34" s="632"/>
      <c r="F34" s="632"/>
      <c r="G34" s="632"/>
      <c r="H34" s="60" t="s">
        <v>156</v>
      </c>
      <c r="I34" s="623" t="s">
        <v>159</v>
      </c>
      <c r="J34" s="624"/>
      <c r="K34" s="61" t="s">
        <v>158</v>
      </c>
      <c r="L34" s="623" t="s">
        <v>157</v>
      </c>
      <c r="M34" s="624"/>
      <c r="N34" s="624"/>
      <c r="O34" s="624"/>
      <c r="P34" s="41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G1" activePane="topRight" state="frozen"/>
      <selection pane="topRight" activeCell="K7" sqref="K7"/>
    </sheetView>
  </sheetViews>
  <sheetFormatPr baseColWidth="10" defaultColWidth="10.88671875" defaultRowHeight="13.8" x14ac:dyDescent="0.3"/>
  <cols>
    <col min="1" max="1" width="3.33203125" style="162" customWidth="1"/>
    <col min="2" max="2" width="31" style="162" customWidth="1"/>
    <col min="3" max="3" width="29" style="162" customWidth="1"/>
    <col min="4" max="4" width="30.33203125" style="162" customWidth="1"/>
    <col min="5" max="5" width="6.88671875" style="162" bestFit="1" customWidth="1"/>
    <col min="6" max="6" width="17.44140625" style="162" customWidth="1"/>
    <col min="7" max="7" width="10.44140625" style="162" customWidth="1"/>
    <col min="8" max="9" width="13.6640625" style="162" customWidth="1"/>
    <col min="10" max="10" width="30.88671875" style="162" customWidth="1"/>
    <col min="11" max="11" width="12.6640625" style="164" customWidth="1"/>
    <col min="12" max="12" width="25.44140625" style="164" bestFit="1" customWidth="1"/>
    <col min="13" max="13" width="13.33203125" style="164" customWidth="1"/>
    <col min="14" max="14" width="12.6640625" style="164" customWidth="1"/>
    <col min="15" max="15" width="15.44140625" style="164" customWidth="1"/>
    <col min="16" max="16" width="16.44140625" style="162" customWidth="1"/>
    <col min="17" max="17" width="13.109375" style="162" customWidth="1"/>
    <col min="18" max="18" width="18.33203125" style="162" customWidth="1"/>
    <col min="19" max="19" width="16.44140625" style="162" customWidth="1"/>
    <col min="20" max="20" width="19.44140625" style="164" customWidth="1"/>
    <col min="21" max="21" width="10.88671875" style="164"/>
    <col min="22" max="22" width="11.44140625" style="164" customWidth="1"/>
    <col min="23" max="23" width="12.33203125" style="164" bestFit="1" customWidth="1"/>
    <col min="24" max="16384" width="10.88671875" style="164"/>
  </cols>
  <sheetData>
    <row r="1" spans="1:20" ht="30" customHeight="1" x14ac:dyDescent="0.3">
      <c r="A1" s="639" t="s">
        <v>34</v>
      </c>
      <c r="B1" s="639"/>
      <c r="C1" s="639"/>
      <c r="D1" s="639"/>
      <c r="E1" s="639"/>
      <c r="F1" s="639"/>
      <c r="G1" s="639"/>
      <c r="H1" s="639"/>
      <c r="I1" s="639"/>
      <c r="J1" s="639"/>
      <c r="K1" s="640" t="s">
        <v>65</v>
      </c>
      <c r="L1" s="641"/>
      <c r="M1" s="642"/>
      <c r="N1" s="176"/>
      <c r="O1" s="176"/>
    </row>
    <row r="2" spans="1:20" s="178" customFormat="1" ht="18" customHeight="1" x14ac:dyDescent="0.3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195</v>
      </c>
      <c r="N2" s="177"/>
      <c r="O2" s="177"/>
      <c r="P2" s="176"/>
      <c r="Q2" s="176"/>
      <c r="R2" s="176"/>
      <c r="S2" s="176"/>
    </row>
    <row r="3" spans="1:20" ht="15.75" customHeight="1" x14ac:dyDescent="0.3">
      <c r="A3" s="159">
        <v>1</v>
      </c>
      <c r="B3" s="164" t="s">
        <v>398</v>
      </c>
      <c r="C3" s="164" t="s">
        <v>394</v>
      </c>
      <c r="D3" s="164" t="s">
        <v>401</v>
      </c>
      <c r="E3" s="164">
        <v>14014</v>
      </c>
      <c r="F3" s="164" t="s">
        <v>395</v>
      </c>
      <c r="G3" s="164" t="s">
        <v>395</v>
      </c>
      <c r="H3" s="164" t="s">
        <v>396</v>
      </c>
      <c r="I3" s="164"/>
      <c r="J3" s="198" t="s">
        <v>400</v>
      </c>
      <c r="K3" s="179" t="s">
        <v>399</v>
      </c>
      <c r="L3" s="180">
        <v>44970</v>
      </c>
      <c r="M3" s="159">
        <v>200</v>
      </c>
      <c r="N3" s="179"/>
      <c r="O3" s="179"/>
      <c r="P3" s="162">
        <f>' Derechos de Inscripción '!C16</f>
        <v>6</v>
      </c>
      <c r="Q3" s="162" t="s">
        <v>39</v>
      </c>
    </row>
    <row r="4" spans="1:20" ht="15.75" customHeight="1" x14ac:dyDescent="0.3">
      <c r="A4" s="159">
        <v>2</v>
      </c>
      <c r="B4" s="164" t="s">
        <v>402</v>
      </c>
      <c r="C4" s="164" t="s">
        <v>231</v>
      </c>
      <c r="D4" s="164" t="s">
        <v>302</v>
      </c>
      <c r="E4" s="164" t="s">
        <v>215</v>
      </c>
      <c r="F4" s="164" t="s">
        <v>216</v>
      </c>
      <c r="G4" s="164" t="s">
        <v>210</v>
      </c>
      <c r="H4" s="164" t="s">
        <v>233</v>
      </c>
      <c r="I4" s="164"/>
      <c r="J4" s="199" t="s">
        <v>413</v>
      </c>
      <c r="K4" s="179">
        <v>44989</v>
      </c>
      <c r="L4" s="180">
        <f>K4-5</f>
        <v>44984</v>
      </c>
      <c r="M4" s="159">
        <v>200</v>
      </c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3">
      <c r="A5" s="159">
        <v>3</v>
      </c>
      <c r="B5" s="164" t="s">
        <v>403</v>
      </c>
      <c r="C5" s="164" t="s">
        <v>231</v>
      </c>
      <c r="D5" s="164" t="s">
        <v>302</v>
      </c>
      <c r="E5" s="164" t="s">
        <v>215</v>
      </c>
      <c r="F5" s="164" t="s">
        <v>216</v>
      </c>
      <c r="G5" s="164" t="s">
        <v>210</v>
      </c>
      <c r="H5" s="164" t="s">
        <v>233</v>
      </c>
      <c r="I5" s="164"/>
      <c r="J5" s="199" t="s">
        <v>413</v>
      </c>
      <c r="K5" s="179">
        <v>45017</v>
      </c>
      <c r="L5" s="180">
        <f>K5-5</f>
        <v>45012</v>
      </c>
      <c r="M5" s="159">
        <v>200</v>
      </c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3">
      <c r="A6" s="159">
        <v>4</v>
      </c>
      <c r="B6" s="164" t="s">
        <v>408</v>
      </c>
      <c r="C6" s="164" t="s">
        <v>379</v>
      </c>
      <c r="D6" s="164" t="s">
        <v>404</v>
      </c>
      <c r="E6" s="164">
        <v>4110</v>
      </c>
      <c r="F6" s="164" t="s">
        <v>405</v>
      </c>
      <c r="G6" s="164" t="s">
        <v>110</v>
      </c>
      <c r="H6" s="164" t="s">
        <v>406</v>
      </c>
      <c r="I6" s="164"/>
      <c r="J6" s="198" t="s">
        <v>407</v>
      </c>
      <c r="K6" s="179" t="s">
        <v>414</v>
      </c>
      <c r="L6" s="180">
        <v>45040</v>
      </c>
      <c r="M6" s="159">
        <v>200</v>
      </c>
      <c r="N6" s="179"/>
      <c r="O6" s="179"/>
    </row>
    <row r="7" spans="1:20" ht="15.75" customHeight="1" x14ac:dyDescent="0.3">
      <c r="A7" s="159">
        <v>5</v>
      </c>
      <c r="B7" s="164" t="s">
        <v>409</v>
      </c>
      <c r="C7" s="159" t="s">
        <v>226</v>
      </c>
      <c r="D7" s="159" t="s">
        <v>227</v>
      </c>
      <c r="E7" s="160" t="s">
        <v>228</v>
      </c>
      <c r="F7" s="159" t="s">
        <v>198</v>
      </c>
      <c r="G7" s="159" t="s">
        <v>110</v>
      </c>
      <c r="H7" s="161">
        <v>651863982</v>
      </c>
      <c r="J7" s="163" t="s">
        <v>229</v>
      </c>
      <c r="K7" s="182">
        <v>45059</v>
      </c>
      <c r="L7" s="183">
        <f>K7-5</f>
        <v>45054</v>
      </c>
      <c r="M7" s="159">
        <v>200</v>
      </c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3">
      <c r="A8" s="159">
        <v>6</v>
      </c>
      <c r="B8" s="164" t="s">
        <v>410</v>
      </c>
      <c r="C8" s="164" t="s">
        <v>317</v>
      </c>
      <c r="D8" s="164" t="s">
        <v>318</v>
      </c>
      <c r="E8" s="164" t="s">
        <v>319</v>
      </c>
      <c r="F8" s="164" t="s">
        <v>320</v>
      </c>
      <c r="G8" s="164" t="s">
        <v>110</v>
      </c>
      <c r="H8" s="164" t="s">
        <v>321</v>
      </c>
      <c r="I8" s="164"/>
      <c r="J8" s="164" t="s">
        <v>322</v>
      </c>
      <c r="K8" s="179">
        <v>45178</v>
      </c>
      <c r="L8" s="180">
        <f>K8-5</f>
        <v>45173</v>
      </c>
      <c r="M8" s="159">
        <v>200</v>
      </c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3">
      <c r="A9" s="159">
        <v>7</v>
      </c>
      <c r="B9" s="164" t="s">
        <v>411</v>
      </c>
      <c r="C9" s="164" t="s">
        <v>303</v>
      </c>
      <c r="D9" s="164" t="s">
        <v>304</v>
      </c>
      <c r="E9" s="164">
        <v>23680</v>
      </c>
      <c r="F9" s="164" t="s">
        <v>305</v>
      </c>
      <c r="G9" s="164" t="s">
        <v>306</v>
      </c>
      <c r="H9" s="164">
        <v>615050713</v>
      </c>
      <c r="I9" s="164"/>
      <c r="J9" s="164" t="s">
        <v>307</v>
      </c>
      <c r="K9" s="179">
        <v>45221</v>
      </c>
      <c r="L9" s="180">
        <f t="shared" ref="L9" si="0">K9-6</f>
        <v>45215</v>
      </c>
      <c r="M9" s="159">
        <v>200</v>
      </c>
      <c r="N9" s="181"/>
      <c r="O9" s="181"/>
      <c r="P9" s="162" t="b">
        <v>0</v>
      </c>
      <c r="Q9" s="162" t="s">
        <v>120</v>
      </c>
      <c r="R9" s="162" t="b">
        <f>IF(Blanco=TRUE,FALSE,IF(Trofeo7=TRUE,#N/A,FALSE))</f>
        <v>0</v>
      </c>
    </row>
    <row r="10" spans="1:20" ht="15.75" customHeight="1" x14ac:dyDescent="0.3">
      <c r="A10" s="159">
        <v>8</v>
      </c>
      <c r="B10" s="164" t="s">
        <v>412</v>
      </c>
      <c r="C10" s="164" t="s">
        <v>312</v>
      </c>
      <c r="D10" s="164" t="s">
        <v>313</v>
      </c>
      <c r="E10" s="164">
        <v>4260</v>
      </c>
      <c r="F10" s="164" t="s">
        <v>314</v>
      </c>
      <c r="G10" s="164" t="s">
        <v>110</v>
      </c>
      <c r="H10" s="164" t="s">
        <v>315</v>
      </c>
      <c r="I10" s="164"/>
      <c r="J10" s="164" t="s">
        <v>316</v>
      </c>
      <c r="K10" s="179">
        <v>45255</v>
      </c>
      <c r="L10" s="180">
        <f>K10-5</f>
        <v>45250</v>
      </c>
      <c r="M10" s="159">
        <v>200</v>
      </c>
      <c r="N10" s="181"/>
      <c r="O10" s="181"/>
      <c r="P10" s="162" t="b">
        <v>1</v>
      </c>
      <c r="Q10" s="162" t="s">
        <v>121</v>
      </c>
      <c r="R10" s="162" t="e">
        <f>IF(Blanco=TRUE,FALSE,IF(Trofeo8=TRUE,#N/A,FALSE))</f>
        <v>#N/A</v>
      </c>
    </row>
    <row r="11" spans="1:20" ht="15.75" customHeight="1" x14ac:dyDescent="0.3">
      <c r="A11" s="159">
        <v>9</v>
      </c>
      <c r="B11" s="164"/>
      <c r="C11" s="164"/>
      <c r="D11" s="164"/>
      <c r="E11" s="164"/>
      <c r="F11" s="164"/>
      <c r="G11" s="164"/>
      <c r="H11" s="164"/>
      <c r="I11" s="164"/>
      <c r="J11" s="164"/>
      <c r="L11" s="183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3">
      <c r="A12" s="159">
        <v>10</v>
      </c>
      <c r="B12" s="165"/>
      <c r="D12" s="159"/>
      <c r="E12" s="160"/>
      <c r="F12" s="159"/>
      <c r="G12" s="159"/>
      <c r="H12" s="165"/>
      <c r="J12" s="166"/>
      <c r="K12" s="181"/>
      <c r="L12" s="181"/>
      <c r="M12" s="181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3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3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3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3">
      <c r="P16" s="159" t="b">
        <v>0</v>
      </c>
      <c r="Q16" s="162" t="s">
        <v>55</v>
      </c>
    </row>
    <row r="17" spans="2:24" x14ac:dyDescent="0.3">
      <c r="P17" s="162" t="b">
        <v>0</v>
      </c>
      <c r="Q17" s="162" t="s">
        <v>64</v>
      </c>
      <c r="R17" s="162" t="str">
        <f>IF(IVA=TRUE,16/100,"")</f>
        <v/>
      </c>
    </row>
    <row r="18" spans="2:24" x14ac:dyDescent="0.3">
      <c r="P18" s="162">
        <v>2</v>
      </c>
      <c r="Q18" s="162" t="s">
        <v>44</v>
      </c>
    </row>
    <row r="20" spans="2:24" x14ac:dyDescent="0.3">
      <c r="B20" s="165" t="s">
        <v>242</v>
      </c>
      <c r="C20" s="159" t="s">
        <v>226</v>
      </c>
      <c r="D20" s="161" t="s">
        <v>227</v>
      </c>
      <c r="E20" s="160" t="s">
        <v>228</v>
      </c>
      <c r="F20" s="159" t="s">
        <v>198</v>
      </c>
      <c r="G20" s="159" t="s">
        <v>110</v>
      </c>
      <c r="H20" s="161">
        <v>651863982</v>
      </c>
      <c r="I20" s="168"/>
      <c r="J20" s="157" t="s">
        <v>229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3">
      <c r="B21" s="165" t="s">
        <v>243</v>
      </c>
      <c r="C21" s="169" t="s">
        <v>220</v>
      </c>
      <c r="D21" s="170" t="s">
        <v>221</v>
      </c>
      <c r="E21" s="170" t="s">
        <v>222</v>
      </c>
      <c r="F21" s="170" t="s">
        <v>223</v>
      </c>
      <c r="G21" s="170" t="s">
        <v>223</v>
      </c>
      <c r="H21" s="170" t="s">
        <v>224</v>
      </c>
      <c r="I21" s="170"/>
      <c r="J21" s="170" t="s">
        <v>225</v>
      </c>
      <c r="Q21" s="162">
        <v>2</v>
      </c>
      <c r="R21" s="162" t="s">
        <v>90</v>
      </c>
      <c r="T21" s="164" t="s">
        <v>95</v>
      </c>
    </row>
    <row r="22" spans="2:24" x14ac:dyDescent="0.3">
      <c r="B22" s="165" t="s">
        <v>244</v>
      </c>
      <c r="C22" s="159" t="s">
        <v>201</v>
      </c>
      <c r="D22" s="159" t="s">
        <v>202</v>
      </c>
      <c r="E22" s="160" t="s">
        <v>203</v>
      </c>
      <c r="F22" s="159" t="s">
        <v>110</v>
      </c>
      <c r="G22" s="159" t="s">
        <v>110</v>
      </c>
      <c r="H22" s="165" t="s">
        <v>204</v>
      </c>
      <c r="I22" s="162" t="s">
        <v>205</v>
      </c>
      <c r="J22" s="156" t="s">
        <v>214</v>
      </c>
      <c r="Q22" s="162">
        <v>3</v>
      </c>
      <c r="R22" s="162" t="s">
        <v>91</v>
      </c>
      <c r="T22" s="164" t="s">
        <v>96</v>
      </c>
    </row>
    <row r="23" spans="2:24" x14ac:dyDescent="0.3">
      <c r="B23" s="165" t="s">
        <v>245</v>
      </c>
      <c r="C23" s="159" t="s">
        <v>246</v>
      </c>
      <c r="D23" s="159" t="s">
        <v>247</v>
      </c>
      <c r="E23" s="160" t="s">
        <v>248</v>
      </c>
      <c r="F23" s="159" t="s">
        <v>249</v>
      </c>
      <c r="G23" s="159" t="s">
        <v>210</v>
      </c>
      <c r="H23" s="165">
        <v>619054318</v>
      </c>
      <c r="J23" s="156" t="s">
        <v>250</v>
      </c>
      <c r="Q23" s="162">
        <v>4</v>
      </c>
      <c r="R23" s="162" t="s">
        <v>92</v>
      </c>
      <c r="T23" s="164" t="s">
        <v>97</v>
      </c>
    </row>
    <row r="24" spans="2:24" x14ac:dyDescent="0.3">
      <c r="B24" s="164" t="s">
        <v>281</v>
      </c>
      <c r="C24" s="159" t="s">
        <v>231</v>
      </c>
      <c r="D24" s="159" t="s">
        <v>232</v>
      </c>
      <c r="E24" s="160" t="s">
        <v>215</v>
      </c>
      <c r="F24" s="159" t="s">
        <v>216</v>
      </c>
      <c r="G24" s="159" t="s">
        <v>210</v>
      </c>
      <c r="H24" s="161" t="s">
        <v>233</v>
      </c>
      <c r="J24" s="163" t="s">
        <v>234</v>
      </c>
      <c r="M24" s="184" t="b">
        <v>0</v>
      </c>
      <c r="Q24" s="162">
        <v>5</v>
      </c>
      <c r="R24" s="162" t="s">
        <v>93</v>
      </c>
      <c r="T24" s="164" t="s">
        <v>98</v>
      </c>
    </row>
    <row r="25" spans="2:24" x14ac:dyDescent="0.3">
      <c r="B25" s="164" t="s">
        <v>251</v>
      </c>
      <c r="C25" s="159" t="s">
        <v>206</v>
      </c>
      <c r="D25" s="161" t="s">
        <v>207</v>
      </c>
      <c r="E25" s="160" t="s">
        <v>208</v>
      </c>
      <c r="F25" s="159" t="s">
        <v>209</v>
      </c>
      <c r="G25" s="159" t="s">
        <v>210</v>
      </c>
      <c r="H25" s="161" t="s">
        <v>230</v>
      </c>
      <c r="I25" s="168"/>
      <c r="J25" s="157" t="s">
        <v>211</v>
      </c>
    </row>
    <row r="26" spans="2:24" x14ac:dyDescent="0.3">
      <c r="B26" s="165" t="s">
        <v>252</v>
      </c>
      <c r="C26" s="162" t="s">
        <v>212</v>
      </c>
      <c r="D26" s="159" t="s">
        <v>237</v>
      </c>
      <c r="E26" s="160" t="s">
        <v>239</v>
      </c>
      <c r="F26" s="159" t="s">
        <v>238</v>
      </c>
      <c r="G26" s="159" t="s">
        <v>213</v>
      </c>
      <c r="H26" s="165" t="s">
        <v>240</v>
      </c>
      <c r="J26" s="166" t="s">
        <v>280</v>
      </c>
    </row>
    <row r="27" spans="2:24" x14ac:dyDescent="0.3">
      <c r="B27" s="162" t="s">
        <v>253</v>
      </c>
      <c r="C27" s="159" t="s">
        <v>200</v>
      </c>
      <c r="D27" s="159" t="s">
        <v>217</v>
      </c>
      <c r="E27" s="160" t="s">
        <v>218</v>
      </c>
      <c r="F27" s="159" t="s">
        <v>219</v>
      </c>
      <c r="G27" s="159" t="s">
        <v>219</v>
      </c>
      <c r="H27" s="165">
        <v>633279910</v>
      </c>
      <c r="J27" s="185" t="s">
        <v>282</v>
      </c>
      <c r="N27" s="186">
        <v>1</v>
      </c>
      <c r="O27" s="186" t="s">
        <v>112</v>
      </c>
      <c r="P27" s="186"/>
    </row>
    <row r="28" spans="2:24" x14ac:dyDescent="0.3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6"/>
      <c r="O28" s="187"/>
      <c r="P28" s="186"/>
      <c r="V28" s="188" t="s">
        <v>175</v>
      </c>
      <c r="W28" s="188">
        <v>1</v>
      </c>
      <c r="X28" s="188"/>
    </row>
    <row r="29" spans="2:24" x14ac:dyDescent="0.3">
      <c r="B29" s="165" t="s">
        <v>293</v>
      </c>
      <c r="C29" s="159" t="s">
        <v>226</v>
      </c>
      <c r="D29" s="161" t="s">
        <v>227</v>
      </c>
      <c r="E29" s="160" t="s">
        <v>228</v>
      </c>
      <c r="F29" s="159" t="s">
        <v>198</v>
      </c>
      <c r="G29" s="159" t="s">
        <v>110</v>
      </c>
      <c r="H29" s="161">
        <v>651863982</v>
      </c>
      <c r="I29" s="168"/>
      <c r="J29" s="157" t="s">
        <v>229</v>
      </c>
      <c r="N29" s="186"/>
      <c r="O29" s="187"/>
      <c r="P29" s="186"/>
      <c r="V29" s="188">
        <v>1</v>
      </c>
      <c r="W29" s="188" t="s">
        <v>187</v>
      </c>
      <c r="X29" s="188"/>
    </row>
    <row r="30" spans="2:24" x14ac:dyDescent="0.3">
      <c r="B30" s="165" t="s">
        <v>283</v>
      </c>
      <c r="C30" s="169" t="s">
        <v>220</v>
      </c>
      <c r="D30" s="170" t="s">
        <v>221</v>
      </c>
      <c r="E30" s="170" t="s">
        <v>222</v>
      </c>
      <c r="F30" s="170" t="s">
        <v>223</v>
      </c>
      <c r="G30" s="170" t="s">
        <v>223</v>
      </c>
      <c r="H30" s="170" t="s">
        <v>224</v>
      </c>
      <c r="I30" s="170"/>
      <c r="J30" s="170" t="s">
        <v>225</v>
      </c>
      <c r="P30" s="189" t="s">
        <v>14</v>
      </c>
      <c r="Q30" s="177" t="s">
        <v>14</v>
      </c>
      <c r="V30" s="188">
        <v>2</v>
      </c>
      <c r="W30" s="188" t="s">
        <v>177</v>
      </c>
      <c r="X30" s="188" t="s">
        <v>107</v>
      </c>
    </row>
    <row r="31" spans="2:24" x14ac:dyDescent="0.3">
      <c r="B31" s="165" t="s">
        <v>284</v>
      </c>
      <c r="C31" s="159" t="s">
        <v>201</v>
      </c>
      <c r="D31" s="159" t="s">
        <v>202</v>
      </c>
      <c r="E31" s="160" t="s">
        <v>203</v>
      </c>
      <c r="F31" s="159" t="s">
        <v>110</v>
      </c>
      <c r="G31" s="159" t="s">
        <v>110</v>
      </c>
      <c r="H31" s="165" t="s">
        <v>204</v>
      </c>
      <c r="I31" s="162" t="s">
        <v>205</v>
      </c>
      <c r="J31" s="156" t="s">
        <v>214</v>
      </c>
      <c r="K31" s="179"/>
      <c r="L31" s="180"/>
      <c r="M31" s="159"/>
      <c r="P31" s="190">
        <v>1</v>
      </c>
      <c r="Q31" s="191" t="str">
        <f>VLOOKUP(P31,K41:M60,3)</f>
        <v xml:space="preserve"> </v>
      </c>
      <c r="V31" s="188">
        <v>3</v>
      </c>
      <c r="W31" s="188" t="s">
        <v>178</v>
      </c>
      <c r="X31" s="188" t="s">
        <v>106</v>
      </c>
    </row>
    <row r="32" spans="2:24" x14ac:dyDescent="0.3">
      <c r="B32" s="165" t="s">
        <v>285</v>
      </c>
      <c r="C32" s="159" t="s">
        <v>246</v>
      </c>
      <c r="D32" s="159" t="s">
        <v>247</v>
      </c>
      <c r="E32" s="160" t="s">
        <v>248</v>
      </c>
      <c r="F32" s="159" t="s">
        <v>249</v>
      </c>
      <c r="G32" s="159" t="s">
        <v>210</v>
      </c>
      <c r="H32" s="165">
        <v>619054318</v>
      </c>
      <c r="J32" s="156" t="s">
        <v>250</v>
      </c>
      <c r="P32" s="192" t="s">
        <v>168</v>
      </c>
      <c r="V32" s="188">
        <v>4</v>
      </c>
      <c r="W32" s="188" t="s">
        <v>179</v>
      </c>
      <c r="X32" s="188" t="s">
        <v>173</v>
      </c>
    </row>
    <row r="33" spans="2:24" x14ac:dyDescent="0.3">
      <c r="B33" s="165" t="s">
        <v>291</v>
      </c>
      <c r="C33" s="159" t="s">
        <v>201</v>
      </c>
      <c r="D33" s="159" t="s">
        <v>202</v>
      </c>
      <c r="E33" s="160" t="s">
        <v>203</v>
      </c>
      <c r="F33" s="159" t="s">
        <v>110</v>
      </c>
      <c r="G33" s="159" t="s">
        <v>110</v>
      </c>
      <c r="H33" s="165" t="s">
        <v>204</v>
      </c>
      <c r="I33" s="162" t="s">
        <v>205</v>
      </c>
      <c r="J33" s="156" t="s">
        <v>214</v>
      </c>
      <c r="L33" s="183"/>
      <c r="P33" s="192">
        <f>VLOOKUP(P31,K41:O60,4)</f>
        <v>0</v>
      </c>
      <c r="V33" s="188">
        <v>5</v>
      </c>
      <c r="W33" s="188" t="s">
        <v>180</v>
      </c>
      <c r="X33" s="188" t="s">
        <v>174</v>
      </c>
    </row>
    <row r="34" spans="2:24" x14ac:dyDescent="0.3">
      <c r="B34" s="164" t="s">
        <v>286</v>
      </c>
      <c r="C34" s="159" t="s">
        <v>206</v>
      </c>
      <c r="D34" s="161" t="s">
        <v>207</v>
      </c>
      <c r="E34" s="160" t="s">
        <v>208</v>
      </c>
      <c r="F34" s="159" t="s">
        <v>209</v>
      </c>
      <c r="G34" s="159" t="s">
        <v>210</v>
      </c>
      <c r="H34" s="161" t="s">
        <v>230</v>
      </c>
      <c r="I34" s="168"/>
      <c r="J34" s="157" t="s">
        <v>211</v>
      </c>
      <c r="P34" s="193" t="s">
        <v>190</v>
      </c>
      <c r="V34" s="188">
        <v>6</v>
      </c>
      <c r="W34" s="188" t="s">
        <v>181</v>
      </c>
      <c r="X34" s="188" t="s">
        <v>94</v>
      </c>
    </row>
    <row r="35" spans="2:24" x14ac:dyDescent="0.3">
      <c r="B35" s="165" t="s">
        <v>287</v>
      </c>
      <c r="C35" s="162" t="s">
        <v>212</v>
      </c>
      <c r="D35" s="159" t="s">
        <v>237</v>
      </c>
      <c r="E35" s="160" t="s">
        <v>239</v>
      </c>
      <c r="F35" s="159" t="s">
        <v>238</v>
      </c>
      <c r="G35" s="159" t="s">
        <v>213</v>
      </c>
      <c r="H35" s="165" t="s">
        <v>240</v>
      </c>
      <c r="J35" s="166" t="s">
        <v>280</v>
      </c>
      <c r="P35" s="188">
        <f>IF(cc&lt;=1400,1,IF(cc&lt;=1600,2,IF(cc&lt;=2000,3,IF(cc&lt;=2800,4,IF(cc&lt;=3100,5,6)))))</f>
        <v>1</v>
      </c>
      <c r="V35" s="188">
        <v>7</v>
      </c>
      <c r="W35" s="188" t="s">
        <v>182</v>
      </c>
      <c r="X35" s="188" t="s">
        <v>95</v>
      </c>
    </row>
    <row r="36" spans="2:24" x14ac:dyDescent="0.3">
      <c r="B36" s="162" t="s">
        <v>288</v>
      </c>
      <c r="C36" s="159" t="s">
        <v>289</v>
      </c>
      <c r="D36" s="159" t="s">
        <v>217</v>
      </c>
      <c r="E36" s="160" t="s">
        <v>290</v>
      </c>
      <c r="F36" s="159" t="s">
        <v>219</v>
      </c>
      <c r="G36" s="159" t="s">
        <v>219</v>
      </c>
      <c r="H36" s="165">
        <v>633279911</v>
      </c>
      <c r="J36" s="185" t="s">
        <v>282</v>
      </c>
      <c r="P36" s="193" t="s">
        <v>191</v>
      </c>
      <c r="V36" s="188">
        <v>8</v>
      </c>
      <c r="W36" s="188" t="s">
        <v>183</v>
      </c>
      <c r="X36" s="188" t="s">
        <v>97</v>
      </c>
    </row>
    <row r="37" spans="2:24" x14ac:dyDescent="0.3">
      <c r="B37" s="164" t="s">
        <v>281</v>
      </c>
      <c r="C37" s="159" t="s">
        <v>231</v>
      </c>
      <c r="D37" s="159" t="s">
        <v>232</v>
      </c>
      <c r="E37" s="160" t="s">
        <v>215</v>
      </c>
      <c r="F37" s="159" t="s">
        <v>216</v>
      </c>
      <c r="G37" s="159" t="s">
        <v>210</v>
      </c>
      <c r="H37" s="161" t="s">
        <v>233</v>
      </c>
      <c r="J37" s="163" t="s">
        <v>234</v>
      </c>
      <c r="P37" s="188">
        <f>IF(AGRUP="AGRUPACIÓN I",IF(cc&lt;=1400,1,2),IF(AGRUP="AGRUPACIÓN III",IF(cc&lt;=2000,1,2),DIVISION))</f>
        <v>1</v>
      </c>
      <c r="V37" s="188">
        <v>9</v>
      </c>
      <c r="W37" s="188" t="s">
        <v>184</v>
      </c>
      <c r="X37" s="188" t="s">
        <v>113</v>
      </c>
    </row>
    <row r="38" spans="2:24" x14ac:dyDescent="0.3">
      <c r="P38" s="188" t="s">
        <v>116</v>
      </c>
      <c r="V38" s="188">
        <v>10</v>
      </c>
      <c r="W38" s="188" t="s">
        <v>185</v>
      </c>
      <c r="X38" s="188" t="s">
        <v>114</v>
      </c>
    </row>
    <row r="39" spans="2:24" x14ac:dyDescent="0.3">
      <c r="P39" s="188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4">
        <v>3100</v>
      </c>
      <c r="V39" s="178">
        <v>3100</v>
      </c>
    </row>
    <row r="40" spans="2:24" x14ac:dyDescent="0.3">
      <c r="B40" s="165" t="s">
        <v>336</v>
      </c>
      <c r="C40" s="159" t="s">
        <v>296</v>
      </c>
      <c r="D40" s="161" t="s">
        <v>297</v>
      </c>
      <c r="E40" s="160" t="s">
        <v>298</v>
      </c>
      <c r="F40" s="159" t="s">
        <v>299</v>
      </c>
      <c r="G40" s="159" t="s">
        <v>300</v>
      </c>
      <c r="H40" s="161">
        <v>610709035</v>
      </c>
      <c r="I40" s="168"/>
      <c r="J40" s="157" t="s">
        <v>301</v>
      </c>
      <c r="K40" s="195"/>
      <c r="L40" s="195" t="s">
        <v>14</v>
      </c>
      <c r="M40" s="195"/>
      <c r="N40" s="162"/>
      <c r="P40" s="195"/>
      <c r="Q40" s="175">
        <v>1</v>
      </c>
      <c r="R40" s="175">
        <v>2</v>
      </c>
      <c r="S40" s="175">
        <v>3</v>
      </c>
      <c r="T40" s="196">
        <v>4</v>
      </c>
      <c r="U40" s="196">
        <v>5</v>
      </c>
      <c r="V40" s="196">
        <v>6</v>
      </c>
    </row>
    <row r="41" spans="2:24" x14ac:dyDescent="0.3">
      <c r="B41" s="165" t="s">
        <v>338</v>
      </c>
      <c r="C41" s="162" t="s">
        <v>212</v>
      </c>
      <c r="D41" s="159" t="s">
        <v>237</v>
      </c>
      <c r="E41" s="160" t="s">
        <v>239</v>
      </c>
      <c r="F41" s="159" t="s">
        <v>238</v>
      </c>
      <c r="G41" s="159" t="s">
        <v>213</v>
      </c>
      <c r="H41" s="165" t="s">
        <v>240</v>
      </c>
      <c r="J41" s="166" t="s">
        <v>280</v>
      </c>
      <c r="K41" s="195">
        <v>1</v>
      </c>
      <c r="L41" s="195" t="s">
        <v>108</v>
      </c>
      <c r="M41" s="195" t="s">
        <v>35</v>
      </c>
      <c r="P41" s="197" t="s">
        <v>324</v>
      </c>
      <c r="Q41" s="195" t="s">
        <v>94</v>
      </c>
      <c r="R41" s="195" t="s">
        <v>95</v>
      </c>
      <c r="S41" s="195" t="s">
        <v>97</v>
      </c>
      <c r="T41" s="197" t="s">
        <v>113</v>
      </c>
      <c r="U41" s="197" t="s">
        <v>114</v>
      </c>
      <c r="V41" s="197" t="s">
        <v>115</v>
      </c>
    </row>
    <row r="42" spans="2:24" x14ac:dyDescent="0.3">
      <c r="B42" s="165" t="s">
        <v>337</v>
      </c>
      <c r="C42" s="172" t="s">
        <v>231</v>
      </c>
      <c r="D42" s="173" t="s">
        <v>302</v>
      </c>
      <c r="E42" s="174" t="s">
        <v>215</v>
      </c>
      <c r="F42" s="173" t="s">
        <v>216</v>
      </c>
      <c r="G42" s="173" t="s">
        <v>210</v>
      </c>
      <c r="H42" s="173" t="s">
        <v>233</v>
      </c>
      <c r="I42" s="173"/>
      <c r="J42" s="173" t="s">
        <v>234</v>
      </c>
      <c r="K42" s="195">
        <v>2</v>
      </c>
      <c r="L42" s="195" t="s">
        <v>388</v>
      </c>
      <c r="M42" s="195" t="s">
        <v>106</v>
      </c>
      <c r="N42" s="197" t="s">
        <v>324</v>
      </c>
      <c r="O42" s="197"/>
      <c r="P42" s="197" t="s">
        <v>332</v>
      </c>
      <c r="Q42" s="195" t="s">
        <v>391</v>
      </c>
      <c r="R42" s="195" t="s">
        <v>391</v>
      </c>
      <c r="S42" s="195" t="s">
        <v>391</v>
      </c>
      <c r="T42" s="195" t="s">
        <v>391</v>
      </c>
      <c r="U42" s="195" t="s">
        <v>391</v>
      </c>
      <c r="V42" s="195" t="s">
        <v>391</v>
      </c>
    </row>
    <row r="43" spans="2:24" x14ac:dyDescent="0.3">
      <c r="B43" s="165" t="s">
        <v>339</v>
      </c>
      <c r="C43" s="159" t="s">
        <v>308</v>
      </c>
      <c r="D43" s="159" t="s">
        <v>309</v>
      </c>
      <c r="E43" s="159">
        <v>14300</v>
      </c>
      <c r="F43" s="159" t="s">
        <v>310</v>
      </c>
      <c r="G43" s="159" t="s">
        <v>223</v>
      </c>
      <c r="H43" s="165">
        <v>678620760</v>
      </c>
      <c r="J43" s="156" t="s">
        <v>311</v>
      </c>
      <c r="K43" s="195">
        <v>3</v>
      </c>
      <c r="L43" s="195" t="s">
        <v>389</v>
      </c>
      <c r="M43" s="195" t="s">
        <v>107</v>
      </c>
      <c r="N43" s="197" t="s">
        <v>324</v>
      </c>
      <c r="O43" s="197"/>
      <c r="P43" s="197" t="s">
        <v>327</v>
      </c>
      <c r="Q43" s="195" t="s">
        <v>95</v>
      </c>
      <c r="R43" s="195" t="s">
        <v>95</v>
      </c>
      <c r="S43" s="195" t="s">
        <v>97</v>
      </c>
      <c r="T43" s="195" t="s">
        <v>113</v>
      </c>
      <c r="U43" s="195" t="s">
        <v>114</v>
      </c>
      <c r="V43" s="195" t="s">
        <v>35</v>
      </c>
    </row>
    <row r="44" spans="2:24" x14ac:dyDescent="0.3">
      <c r="B44" s="164" t="s">
        <v>340</v>
      </c>
      <c r="C44" s="159" t="s">
        <v>303</v>
      </c>
      <c r="D44" s="161" t="s">
        <v>304</v>
      </c>
      <c r="E44" s="159">
        <v>23680</v>
      </c>
      <c r="F44" s="159" t="s">
        <v>305</v>
      </c>
      <c r="G44" s="159" t="s">
        <v>306</v>
      </c>
      <c r="H44" s="161">
        <v>615050713</v>
      </c>
      <c r="I44" s="168">
        <v>953582704</v>
      </c>
      <c r="J44" s="157" t="s">
        <v>307</v>
      </c>
      <c r="K44" s="195">
        <v>4</v>
      </c>
      <c r="L44" s="195" t="s">
        <v>346</v>
      </c>
      <c r="M44" s="195" t="s">
        <v>347</v>
      </c>
      <c r="N44" s="197" t="s">
        <v>348</v>
      </c>
      <c r="O44" s="197"/>
      <c r="P44" s="197" t="s">
        <v>348</v>
      </c>
      <c r="Q44" s="195" t="s">
        <v>351</v>
      </c>
      <c r="R44" s="195" t="s">
        <v>351</v>
      </c>
      <c r="S44" s="195" t="s">
        <v>351</v>
      </c>
      <c r="T44" s="195" t="s">
        <v>351</v>
      </c>
      <c r="U44" s="195" t="s">
        <v>351</v>
      </c>
      <c r="V44" s="195" t="s">
        <v>351</v>
      </c>
    </row>
    <row r="45" spans="2:24" x14ac:dyDescent="0.3">
      <c r="B45" s="165" t="s">
        <v>341</v>
      </c>
      <c r="C45" s="162" t="s">
        <v>312</v>
      </c>
      <c r="D45" s="159" t="s">
        <v>313</v>
      </c>
      <c r="E45" s="159">
        <v>4260</v>
      </c>
      <c r="F45" s="159" t="s">
        <v>314</v>
      </c>
      <c r="G45" s="159" t="s">
        <v>110</v>
      </c>
      <c r="H45" s="165" t="s">
        <v>315</v>
      </c>
      <c r="J45" s="166" t="s">
        <v>316</v>
      </c>
      <c r="K45" s="195">
        <v>5</v>
      </c>
      <c r="L45" s="195" t="s">
        <v>349</v>
      </c>
      <c r="M45" s="195" t="s">
        <v>350</v>
      </c>
      <c r="N45" s="197" t="str">
        <f>IF(cc&gt;3100,"CATEGORÍA II","CATEGORÍA I.")</f>
        <v>CATEGORÍA I.</v>
      </c>
      <c r="O45" s="197"/>
      <c r="P45" s="197" t="s">
        <v>355</v>
      </c>
      <c r="Q45" s="195" t="s">
        <v>95</v>
      </c>
      <c r="R45" s="195" t="s">
        <v>97</v>
      </c>
      <c r="S45" s="195" t="s">
        <v>113</v>
      </c>
      <c r="T45" s="195" t="s">
        <v>114</v>
      </c>
      <c r="U45" s="195" t="s">
        <v>351</v>
      </c>
      <c r="V45" s="195" t="s">
        <v>351</v>
      </c>
    </row>
    <row r="46" spans="2:24" x14ac:dyDescent="0.3">
      <c r="B46" s="162" t="s">
        <v>343</v>
      </c>
      <c r="C46" s="159" t="s">
        <v>317</v>
      </c>
      <c r="D46" s="159" t="s">
        <v>318</v>
      </c>
      <c r="E46" s="160" t="s">
        <v>319</v>
      </c>
      <c r="F46" s="159" t="s">
        <v>320</v>
      </c>
      <c r="G46" s="159" t="s">
        <v>110</v>
      </c>
      <c r="H46" s="165" t="s">
        <v>321</v>
      </c>
      <c r="J46" s="185" t="s">
        <v>322</v>
      </c>
      <c r="K46" s="195">
        <v>6</v>
      </c>
      <c r="L46" s="195" t="s">
        <v>352</v>
      </c>
      <c r="M46" s="195" t="s">
        <v>119</v>
      </c>
      <c r="N46" s="197" t="s">
        <v>348</v>
      </c>
      <c r="O46" s="197"/>
      <c r="P46" s="197" t="s">
        <v>357</v>
      </c>
      <c r="Q46" s="195" t="s">
        <v>97</v>
      </c>
      <c r="R46" s="195" t="s">
        <v>97</v>
      </c>
      <c r="S46" s="195" t="s">
        <v>97</v>
      </c>
      <c r="T46" s="195" t="s">
        <v>97</v>
      </c>
      <c r="U46" s="195" t="s">
        <v>97</v>
      </c>
      <c r="V46" s="195" t="s">
        <v>97</v>
      </c>
    </row>
    <row r="47" spans="2:24" x14ac:dyDescent="0.3">
      <c r="B47" s="164" t="s">
        <v>323</v>
      </c>
      <c r="C47" s="159" t="s">
        <v>226</v>
      </c>
      <c r="D47" s="159" t="s">
        <v>227</v>
      </c>
      <c r="E47" s="160" t="s">
        <v>228</v>
      </c>
      <c r="F47" s="159" t="s">
        <v>198</v>
      </c>
      <c r="G47" s="159" t="s">
        <v>110</v>
      </c>
      <c r="H47" s="161">
        <v>651863982</v>
      </c>
      <c r="J47" s="163" t="s">
        <v>229</v>
      </c>
      <c r="K47" s="195">
        <v>7</v>
      </c>
      <c r="L47" s="195" t="s">
        <v>353</v>
      </c>
      <c r="M47" s="195" t="s">
        <v>354</v>
      </c>
      <c r="N47" s="197" t="str">
        <f>IF(cc&gt;2800,"CATEGORÍA II","CATEGORÍA I..")</f>
        <v>CATEGORÍA I..</v>
      </c>
      <c r="O47" s="197"/>
      <c r="P47" s="197" t="s">
        <v>359</v>
      </c>
      <c r="Q47" s="195" t="s">
        <v>113</v>
      </c>
      <c r="R47" s="195" t="s">
        <v>113</v>
      </c>
      <c r="S47" s="195" t="s">
        <v>113</v>
      </c>
      <c r="T47" s="195" t="s">
        <v>113</v>
      </c>
      <c r="U47" s="195" t="s">
        <v>113</v>
      </c>
      <c r="V47" s="195" t="s">
        <v>113</v>
      </c>
    </row>
    <row r="48" spans="2:24" x14ac:dyDescent="0.3">
      <c r="K48" s="195">
        <v>8</v>
      </c>
      <c r="L48" s="195" t="s">
        <v>392</v>
      </c>
      <c r="M48" s="195" t="s">
        <v>356</v>
      </c>
      <c r="N48" s="197" t="s">
        <v>357</v>
      </c>
      <c r="O48" s="197"/>
      <c r="P48" s="197" t="s">
        <v>361</v>
      </c>
      <c r="Q48" s="195" t="s">
        <v>362</v>
      </c>
      <c r="R48" s="195" t="s">
        <v>362</v>
      </c>
      <c r="S48" s="195" t="s">
        <v>362</v>
      </c>
      <c r="T48" s="195" t="s">
        <v>362</v>
      </c>
      <c r="U48" s="195" t="s">
        <v>362</v>
      </c>
      <c r="V48" s="195" t="s">
        <v>362</v>
      </c>
    </row>
    <row r="49" spans="2:22" x14ac:dyDescent="0.3">
      <c r="K49" s="195">
        <v>9</v>
      </c>
      <c r="L49" s="195" t="s">
        <v>393</v>
      </c>
      <c r="M49" s="195" t="s">
        <v>358</v>
      </c>
      <c r="N49" s="197" t="s">
        <v>359</v>
      </c>
      <c r="O49" s="197"/>
      <c r="P49" s="197" t="s">
        <v>365</v>
      </c>
      <c r="Q49" s="195" t="s">
        <v>113</v>
      </c>
      <c r="R49" s="195" t="s">
        <v>113</v>
      </c>
      <c r="S49" s="195" t="s">
        <v>113</v>
      </c>
      <c r="T49" s="195" t="s">
        <v>114</v>
      </c>
      <c r="U49" s="195" t="s">
        <v>115</v>
      </c>
      <c r="V49" s="195" t="s">
        <v>115</v>
      </c>
    </row>
    <row r="50" spans="2:22" x14ac:dyDescent="0.3">
      <c r="K50" s="195">
        <v>10</v>
      </c>
      <c r="L50" s="195" t="s">
        <v>360</v>
      </c>
      <c r="M50" s="195" t="s">
        <v>360</v>
      </c>
      <c r="N50" s="197" t="s">
        <v>361</v>
      </c>
      <c r="O50" s="197"/>
      <c r="P50" s="175" t="s">
        <v>368</v>
      </c>
      <c r="Q50" s="197" t="s">
        <v>369</v>
      </c>
      <c r="R50" s="197" t="s">
        <v>369</v>
      </c>
      <c r="S50" s="197" t="s">
        <v>369</v>
      </c>
      <c r="T50" s="197" t="s">
        <v>369</v>
      </c>
      <c r="U50" s="197" t="s">
        <v>369</v>
      </c>
      <c r="V50" s="197" t="s">
        <v>369</v>
      </c>
    </row>
    <row r="51" spans="2:22" x14ac:dyDescent="0.3">
      <c r="K51" s="195">
        <v>11</v>
      </c>
      <c r="L51" s="195" t="s">
        <v>363</v>
      </c>
      <c r="M51" s="195" t="s">
        <v>364</v>
      </c>
      <c r="N51" s="197" t="s">
        <v>365</v>
      </c>
      <c r="O51" s="197"/>
      <c r="P51" s="197" t="s">
        <v>370</v>
      </c>
      <c r="Q51" s="195" t="s">
        <v>362</v>
      </c>
      <c r="R51" s="195" t="s">
        <v>362</v>
      </c>
      <c r="S51" s="195" t="s">
        <v>362</v>
      </c>
      <c r="T51" s="195" t="s">
        <v>362</v>
      </c>
      <c r="U51" s="195" t="s">
        <v>362</v>
      </c>
      <c r="V51" s="195" t="s">
        <v>362</v>
      </c>
    </row>
    <row r="52" spans="2:22" x14ac:dyDescent="0.3">
      <c r="K52" s="195">
        <v>12</v>
      </c>
      <c r="L52" s="195" t="s">
        <v>366</v>
      </c>
      <c r="M52" s="195" t="s">
        <v>367</v>
      </c>
      <c r="N52" s="197" t="s">
        <v>368</v>
      </c>
      <c r="O52" s="197"/>
      <c r="P52" s="197" t="s">
        <v>371</v>
      </c>
      <c r="Q52" s="195" t="s">
        <v>113</v>
      </c>
      <c r="R52" s="195" t="s">
        <v>113</v>
      </c>
      <c r="S52" s="195" t="s">
        <v>362</v>
      </c>
      <c r="T52" s="195" t="s">
        <v>362</v>
      </c>
      <c r="U52" s="195" t="s">
        <v>362</v>
      </c>
      <c r="V52" s="195" t="s">
        <v>362</v>
      </c>
    </row>
    <row r="53" spans="2:22" x14ac:dyDescent="0.3">
      <c r="K53" s="195">
        <v>13</v>
      </c>
      <c r="L53" s="195" t="s">
        <v>325</v>
      </c>
      <c r="M53" s="195" t="s">
        <v>326</v>
      </c>
      <c r="N53" s="197" t="s">
        <v>370</v>
      </c>
      <c r="O53" s="197"/>
    </row>
    <row r="54" spans="2:22" x14ac:dyDescent="0.3">
      <c r="K54" s="195">
        <v>14</v>
      </c>
      <c r="L54" s="195" t="s">
        <v>328</v>
      </c>
      <c r="M54" s="195" t="s">
        <v>329</v>
      </c>
      <c r="N54" s="197" t="s">
        <v>371</v>
      </c>
      <c r="O54" s="197"/>
    </row>
    <row r="55" spans="2:22" x14ac:dyDescent="0.3">
      <c r="K55" s="195">
        <v>15</v>
      </c>
      <c r="L55" s="195" t="s">
        <v>330</v>
      </c>
      <c r="M55" s="195" t="s">
        <v>331</v>
      </c>
      <c r="N55" s="197" t="s">
        <v>332</v>
      </c>
      <c r="O55" s="197"/>
    </row>
    <row r="56" spans="2:22" x14ac:dyDescent="0.3">
      <c r="K56" s="195">
        <v>16</v>
      </c>
      <c r="L56" s="195" t="s">
        <v>372</v>
      </c>
      <c r="M56" s="195" t="s">
        <v>333</v>
      </c>
      <c r="N56" s="197" t="s">
        <v>332</v>
      </c>
      <c r="O56" s="197"/>
    </row>
    <row r="57" spans="2:22" x14ac:dyDescent="0.3">
      <c r="K57" s="195">
        <v>17</v>
      </c>
      <c r="L57" s="195" t="s">
        <v>334</v>
      </c>
      <c r="M57" s="195" t="s">
        <v>335</v>
      </c>
      <c r="N57" s="197" t="s">
        <v>332</v>
      </c>
      <c r="O57" s="197"/>
    </row>
    <row r="58" spans="2:22" x14ac:dyDescent="0.3">
      <c r="K58" s="195">
        <v>18</v>
      </c>
      <c r="L58" s="195"/>
      <c r="M58" s="195"/>
      <c r="N58" s="197"/>
      <c r="O58" s="197"/>
    </row>
    <row r="59" spans="2:22" x14ac:dyDescent="0.3">
      <c r="K59" s="195">
        <v>19</v>
      </c>
      <c r="L59" s="195"/>
      <c r="M59" s="195"/>
      <c r="N59" s="197"/>
      <c r="O59" s="197"/>
    </row>
    <row r="60" spans="2:22" x14ac:dyDescent="0.3">
      <c r="K60" s="195">
        <v>20</v>
      </c>
      <c r="L60" s="195"/>
      <c r="M60" s="195"/>
      <c r="N60" s="197"/>
      <c r="O60" s="197"/>
    </row>
    <row r="61" spans="2:22" x14ac:dyDescent="0.3">
      <c r="U61" s="162"/>
      <c r="V61" s="162"/>
    </row>
    <row r="64" spans="2:22" x14ac:dyDescent="0.3">
      <c r="B64" s="165" t="s">
        <v>295</v>
      </c>
      <c r="C64" s="159" t="s">
        <v>226</v>
      </c>
      <c r="D64" s="159" t="s">
        <v>227</v>
      </c>
      <c r="E64" s="160" t="s">
        <v>228</v>
      </c>
      <c r="F64" s="159" t="s">
        <v>198</v>
      </c>
      <c r="G64" s="159" t="s">
        <v>110</v>
      </c>
      <c r="H64" s="165">
        <v>651863982</v>
      </c>
      <c r="J64" s="156" t="s">
        <v>229</v>
      </c>
      <c r="K64" s="179"/>
      <c r="L64" s="180"/>
      <c r="M64" s="159"/>
    </row>
    <row r="67" spans="2:10" x14ac:dyDescent="0.3">
      <c r="B67" s="165" t="s">
        <v>336</v>
      </c>
      <c r="C67" s="159" t="s">
        <v>296</v>
      </c>
      <c r="D67" s="161" t="s">
        <v>297</v>
      </c>
      <c r="E67" s="160" t="s">
        <v>298</v>
      </c>
      <c r="F67" s="159" t="s">
        <v>299</v>
      </c>
      <c r="G67" s="159" t="s">
        <v>300</v>
      </c>
      <c r="H67" s="161">
        <v>610709035</v>
      </c>
      <c r="I67" s="168"/>
      <c r="J67" s="157" t="s">
        <v>301</v>
      </c>
    </row>
    <row r="68" spans="2:10" x14ac:dyDescent="0.3">
      <c r="B68" s="165" t="s">
        <v>338</v>
      </c>
      <c r="C68" s="162" t="s">
        <v>212</v>
      </c>
      <c r="D68" s="159" t="s">
        <v>237</v>
      </c>
      <c r="E68" s="160" t="s">
        <v>239</v>
      </c>
      <c r="F68" s="159" t="s">
        <v>238</v>
      </c>
      <c r="G68" s="159" t="s">
        <v>213</v>
      </c>
      <c r="H68" s="165" t="s">
        <v>240</v>
      </c>
      <c r="J68" s="166" t="s">
        <v>280</v>
      </c>
    </row>
    <row r="69" spans="2:10" x14ac:dyDescent="0.3">
      <c r="B69" s="165" t="s">
        <v>337</v>
      </c>
      <c r="C69" s="172" t="s">
        <v>231</v>
      </c>
      <c r="D69" s="173" t="s">
        <v>302</v>
      </c>
      <c r="E69" s="174" t="s">
        <v>215</v>
      </c>
      <c r="F69" s="173" t="s">
        <v>216</v>
      </c>
      <c r="G69" s="173" t="s">
        <v>210</v>
      </c>
      <c r="H69" s="173" t="s">
        <v>233</v>
      </c>
      <c r="I69" s="173"/>
      <c r="J69" s="173" t="s">
        <v>234</v>
      </c>
    </row>
    <row r="70" spans="2:10" x14ac:dyDescent="0.3">
      <c r="B70" s="165" t="s">
        <v>339</v>
      </c>
      <c r="C70" s="159" t="s">
        <v>308</v>
      </c>
      <c r="D70" s="159" t="s">
        <v>309</v>
      </c>
      <c r="E70" s="159">
        <v>14300</v>
      </c>
      <c r="F70" s="159" t="s">
        <v>310</v>
      </c>
      <c r="G70" s="159" t="s">
        <v>223</v>
      </c>
      <c r="H70" s="165">
        <v>678620760</v>
      </c>
      <c r="J70" s="156" t="s">
        <v>311</v>
      </c>
    </row>
    <row r="71" spans="2:10" x14ac:dyDescent="0.3">
      <c r="B71" s="164" t="s">
        <v>340</v>
      </c>
      <c r="C71" s="159" t="s">
        <v>303</v>
      </c>
      <c r="D71" s="161" t="s">
        <v>304</v>
      </c>
      <c r="E71" s="159">
        <v>23680</v>
      </c>
      <c r="F71" s="159" t="s">
        <v>305</v>
      </c>
      <c r="G71" s="159" t="s">
        <v>306</v>
      </c>
      <c r="H71" s="161">
        <v>615050713</v>
      </c>
      <c r="I71" s="168">
        <v>953582704</v>
      </c>
      <c r="J71" s="157" t="s">
        <v>307</v>
      </c>
    </row>
    <row r="72" spans="2:10" x14ac:dyDescent="0.3">
      <c r="B72" s="165" t="s">
        <v>341</v>
      </c>
      <c r="C72" s="162" t="s">
        <v>312</v>
      </c>
      <c r="D72" s="159" t="s">
        <v>313</v>
      </c>
      <c r="E72" s="159">
        <v>4260</v>
      </c>
      <c r="F72" s="159" t="s">
        <v>314</v>
      </c>
      <c r="G72" s="159" t="s">
        <v>110</v>
      </c>
      <c r="H72" s="165" t="s">
        <v>315</v>
      </c>
      <c r="J72" s="166" t="s">
        <v>316</v>
      </c>
    </row>
    <row r="73" spans="2:10" x14ac:dyDescent="0.3">
      <c r="B73" s="162" t="s">
        <v>342</v>
      </c>
      <c r="C73" s="159" t="s">
        <v>317</v>
      </c>
      <c r="D73" s="159" t="s">
        <v>318</v>
      </c>
      <c r="E73" s="160" t="s">
        <v>319</v>
      </c>
      <c r="F73" s="159" t="s">
        <v>320</v>
      </c>
      <c r="G73" s="159" t="s">
        <v>110</v>
      </c>
      <c r="H73" s="165" t="s">
        <v>321</v>
      </c>
      <c r="J73" s="185" t="s">
        <v>322</v>
      </c>
    </row>
    <row r="74" spans="2:10" x14ac:dyDescent="0.3">
      <c r="B74" s="164" t="s">
        <v>323</v>
      </c>
      <c r="C74" s="159" t="s">
        <v>226</v>
      </c>
      <c r="D74" s="159" t="s">
        <v>227</v>
      </c>
      <c r="E74" s="160" t="s">
        <v>228</v>
      </c>
      <c r="F74" s="159" t="s">
        <v>198</v>
      </c>
      <c r="G74" s="159" t="s">
        <v>110</v>
      </c>
      <c r="H74" s="161">
        <v>651863982</v>
      </c>
      <c r="J74" s="163" t="s">
        <v>229</v>
      </c>
    </row>
    <row r="78" spans="2:10" x14ac:dyDescent="0.3">
      <c r="B78" s="165" t="s">
        <v>373</v>
      </c>
      <c r="C78" s="172" t="s">
        <v>231</v>
      </c>
      <c r="D78" s="173" t="s">
        <v>302</v>
      </c>
      <c r="E78" s="174" t="s">
        <v>215</v>
      </c>
      <c r="F78" s="173" t="s">
        <v>216</v>
      </c>
      <c r="G78" s="173" t="s">
        <v>210</v>
      </c>
      <c r="H78" s="173" t="s">
        <v>233</v>
      </c>
      <c r="I78" s="173"/>
      <c r="J78" s="173" t="s">
        <v>234</v>
      </c>
    </row>
    <row r="79" spans="2:10" x14ac:dyDescent="0.3">
      <c r="B79" s="165" t="s">
        <v>374</v>
      </c>
      <c r="C79" s="159" t="s">
        <v>296</v>
      </c>
      <c r="D79" s="161" t="s">
        <v>297</v>
      </c>
      <c r="E79" s="160" t="s">
        <v>298</v>
      </c>
      <c r="F79" s="159" t="s">
        <v>299</v>
      </c>
      <c r="G79" s="159" t="s">
        <v>300</v>
      </c>
      <c r="H79" s="161">
        <v>610709035</v>
      </c>
      <c r="I79" s="168"/>
      <c r="J79" s="157" t="s">
        <v>301</v>
      </c>
    </row>
    <row r="80" spans="2:10" x14ac:dyDescent="0.3">
      <c r="B80" s="165" t="s">
        <v>375</v>
      </c>
      <c r="C80" s="172" t="s">
        <v>379</v>
      </c>
      <c r="D80" s="173" t="s">
        <v>381</v>
      </c>
      <c r="E80" s="174" t="s">
        <v>382</v>
      </c>
      <c r="F80" s="173" t="s">
        <v>383</v>
      </c>
      <c r="G80" s="173" t="s">
        <v>110</v>
      </c>
      <c r="H80" s="173" t="s">
        <v>384</v>
      </c>
      <c r="I80" s="173"/>
      <c r="J80" s="173" t="s">
        <v>380</v>
      </c>
    </row>
    <row r="81" spans="2:10" x14ac:dyDescent="0.3">
      <c r="B81" s="162" t="s">
        <v>376</v>
      </c>
      <c r="C81" s="159" t="s">
        <v>317</v>
      </c>
      <c r="D81" s="159" t="s">
        <v>318</v>
      </c>
      <c r="E81" s="160" t="s">
        <v>319</v>
      </c>
      <c r="F81" s="159" t="s">
        <v>320</v>
      </c>
      <c r="G81" s="159" t="s">
        <v>110</v>
      </c>
      <c r="H81" s="165" t="s">
        <v>321</v>
      </c>
      <c r="J81" s="185" t="s">
        <v>322</v>
      </c>
    </row>
    <row r="82" spans="2:10" x14ac:dyDescent="0.3">
      <c r="B82" s="165" t="s">
        <v>377</v>
      </c>
      <c r="C82" s="159" t="s">
        <v>308</v>
      </c>
      <c r="D82" s="159" t="s">
        <v>309</v>
      </c>
      <c r="E82" s="159">
        <v>14300</v>
      </c>
      <c r="F82" s="159" t="s">
        <v>310</v>
      </c>
      <c r="G82" s="159" t="s">
        <v>223</v>
      </c>
      <c r="H82" s="165">
        <v>678620760</v>
      </c>
      <c r="J82" s="156" t="s">
        <v>311</v>
      </c>
    </row>
    <row r="83" spans="2:10" x14ac:dyDescent="0.3">
      <c r="B83" s="164" t="s">
        <v>378</v>
      </c>
      <c r="C83" s="159" t="s">
        <v>303</v>
      </c>
      <c r="D83" s="161" t="s">
        <v>304</v>
      </c>
      <c r="E83" s="159">
        <v>23680</v>
      </c>
      <c r="F83" s="159" t="s">
        <v>305</v>
      </c>
      <c r="G83" s="159" t="s">
        <v>306</v>
      </c>
      <c r="H83" s="161">
        <v>615050713</v>
      </c>
      <c r="I83" s="168">
        <v>953582704</v>
      </c>
      <c r="J83" s="157" t="s">
        <v>307</v>
      </c>
    </row>
    <row r="84" spans="2:10" x14ac:dyDescent="0.3">
      <c r="B84" s="165" t="s">
        <v>341</v>
      </c>
      <c r="C84" s="162" t="s">
        <v>312</v>
      </c>
      <c r="D84" s="159" t="s">
        <v>313</v>
      </c>
      <c r="E84" s="159">
        <v>4260</v>
      </c>
      <c r="F84" s="159" t="s">
        <v>314</v>
      </c>
      <c r="G84" s="159" t="s">
        <v>110</v>
      </c>
      <c r="H84" s="165" t="s">
        <v>315</v>
      </c>
      <c r="J84" s="166" t="s">
        <v>316</v>
      </c>
    </row>
    <row r="85" spans="2:10" x14ac:dyDescent="0.3">
      <c r="B85" s="164" t="s">
        <v>323</v>
      </c>
      <c r="C85" s="159" t="s">
        <v>226</v>
      </c>
      <c r="D85" s="159" t="s">
        <v>227</v>
      </c>
      <c r="E85" s="160" t="s">
        <v>228</v>
      </c>
      <c r="F85" s="159" t="s">
        <v>198</v>
      </c>
      <c r="G85" s="159" t="s">
        <v>110</v>
      </c>
      <c r="H85" s="161">
        <v>651863982</v>
      </c>
      <c r="J85" s="163" t="s">
        <v>229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/>
    <hyperlink ref="J6" r:id="rId22"/>
    <hyperlink ref="J5" r:id="rId23"/>
    <hyperlink ref="J4" r:id="rId24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2023-04-13T20:00:54Z</dcterms:modified>
</cp:coreProperties>
</file>